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C89" lockStructure="1"/>
  <bookViews>
    <workbookView xWindow="0" yWindow="0" windowWidth="13905" windowHeight="11865"/>
  </bookViews>
  <sheets>
    <sheet name="Форма сообщения" sheetId="1" r:id="rId1"/>
    <sheet name="Для определения потенциала" sheetId="4" r:id="rId2"/>
    <sheet name="Списки всплывающие" sheetId="3" state="hidden" r:id="rId3"/>
  </sheets>
  <definedNames>
    <definedName name="Dangerous">'Списки всплывающие'!$F$8:$AC$8</definedName>
    <definedName name="Department">'Списки всплывающие'!$F$3:$AD$3</definedName>
    <definedName name="Mild_degree">'Списки всплывающие'!$G$18:$I$18</definedName>
    <definedName name="Occurrence">'Списки всплывающие'!$F$15:$N$15</definedName>
    <definedName name="Probability">'Списки всплывающие'!$D$27:$D$29</definedName>
    <definedName name="Report">'Списки всплывающие'!$D$18:$D$19</definedName>
    <definedName name="Seriousness">'Списки всплывающие'!$D$33:$D$35</definedName>
    <definedName name="Severity">'Списки всплывающие'!$F$18:$I$18</definedName>
    <definedName name="Unit">'Списки всплывающие'!$F$3:$AD$3</definedName>
    <definedName name="Вероятность">'Списки всплывающие'!$C$27:$C$29</definedName>
    <definedName name="Категория">'Списки всплывающие'!$F$7:$AC$7</definedName>
    <definedName name="_xlnm.Print_Area" localSheetId="0">'Форма сообщения'!$A$1:$K$52</definedName>
    <definedName name="Подразделение">'Списки всплывающие'!$F$2:$AD$2</definedName>
    <definedName name="Подразделения">'Списки всплывающие'!$F$2:$AD$2</definedName>
    <definedName name="Происшествие">'Списки всплывающие'!$F$14:$N$14</definedName>
    <definedName name="Серьезность">'Списки всплывающие'!$C$33:$C$35</definedName>
    <definedName name="Степень">'Списки всплывающие'!$F$17:$I$17</definedName>
    <definedName name="Тип">'Списки всплывающие'!$C$18:$C$19</definedName>
  </definedNames>
  <calcPr calcId="162913"/>
</workbook>
</file>

<file path=xl/calcChain.xml><?xml version="1.0" encoding="utf-8"?>
<calcChain xmlns="http://schemas.openxmlformats.org/spreadsheetml/2006/main">
  <c r="B3" i="1" l="1"/>
  <c r="B6" i="1" l="1"/>
  <c r="I8" i="1"/>
  <c r="B7" i="1"/>
  <c r="C13" i="1"/>
  <c r="C12" i="1"/>
  <c r="B12" i="1"/>
  <c r="B36" i="1" l="1"/>
  <c r="B33" i="1"/>
  <c r="I12" i="1"/>
  <c r="U3" i="1" l="1"/>
  <c r="F14" i="1" s="1"/>
  <c r="G12" i="1"/>
  <c r="G11" i="1"/>
  <c r="I11" i="1"/>
  <c r="B14" i="1"/>
  <c r="F6" i="4" l="1"/>
  <c r="G6" i="4"/>
  <c r="E6" i="4"/>
  <c r="F4" i="4"/>
  <c r="G4" i="4"/>
  <c r="E4" i="4"/>
  <c r="F5" i="4"/>
  <c r="G5" i="4"/>
  <c r="E5" i="4"/>
  <c r="B19" i="1" l="1"/>
  <c r="B41" i="1" l="1"/>
  <c r="B16" i="1" l="1"/>
  <c r="H8" i="1"/>
  <c r="C48" i="1" l="1"/>
  <c r="B48" i="1"/>
  <c r="B45" i="1"/>
  <c r="B43" i="1"/>
  <c r="B39" i="1"/>
  <c r="B30" i="1"/>
  <c r="B27" i="1"/>
  <c r="B21" i="1"/>
  <c r="B9" i="1"/>
  <c r="B4" i="1"/>
  <c r="B13" i="1"/>
  <c r="B11" i="1"/>
  <c r="B8" i="1"/>
  <c r="H7" i="1"/>
  <c r="H6" i="1"/>
</calcChain>
</file>

<file path=xl/comments1.xml><?xml version="1.0" encoding="utf-8"?>
<comments xmlns="http://schemas.openxmlformats.org/spreadsheetml/2006/main">
  <authors>
    <author>Автор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Менять язык оповещения Ru/Eng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Порядковый номер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Название подразделения выбирается из списка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Дата и время вводятся вручную дата в формате дд.мм.гггг, время - чч:мм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Цех и участок вносятся вручную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списка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Выберите из списка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случае микротравмы, указать ее последствия в графе "Известные факты"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Выберите из списка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Классификация происшествия производится путем выбора категорий из списка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автоматически выставляется согласно критериям (Вероятность проявления, серьезность последствий и происшествия)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Опишите происшествие кратким, но понятным языком. Избегайте сокращений и сложной терминологии! При необходимости использования красной строки используйте сочетание клавиш Alt+Enter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Перечислите факты, связанные с происшествием, известные на момент составления данного Сообщения: предварительные (при первичном уведомлении) и финальные (при составлении финального отчета по материалам расследования)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Укажите причины происшествия: предварительные на момент первичного уведомления и финальные, при подготовки Сообщения, на основе материалов проведенного расследования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Укажите причины происшествия: предварительные - на момент первичного уведомления и финальные - после проведенного расследования
Пример: Работник не ознакомлен с порядком производства работ с применением машин (механизмов) вблизи линий электропередач персоналом, не являющимся владельцем линии.
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Перечислите незамедлительные меры, предпринятые после происшествия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Перечислите корректирующие мероприятия, разработанные на основе проведенного расследования 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Перечислите уроки, извлеченные из данного происшествия, которые могут помощь избежать аналогичного события в будущем (заполняется только при подготовке финального отчета)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Дата выставляется согласно календарю (автоматически)</t>
        </r>
      </text>
    </comment>
  </commentList>
</comments>
</file>

<file path=xl/sharedStrings.xml><?xml version="1.0" encoding="utf-8"?>
<sst xmlns="http://schemas.openxmlformats.org/spreadsheetml/2006/main" count="299" uniqueCount="216">
  <si>
    <t>Подразделения</t>
  </si>
  <si>
    <t>ООО "Алмаздортранс"</t>
  </si>
  <si>
    <t>АО «Авиакомпания АЛРОСА»</t>
  </si>
  <si>
    <t>НГОК</t>
  </si>
  <si>
    <t>УКС</t>
  </si>
  <si>
    <t>МГОК</t>
  </si>
  <si>
    <t>УГОК</t>
  </si>
  <si>
    <t>АГОК</t>
  </si>
  <si>
    <t>ВГРЭ</t>
  </si>
  <si>
    <t>МУАД</t>
  </si>
  <si>
    <t>МАП</t>
  </si>
  <si>
    <t>УМТС</t>
  </si>
  <si>
    <t>АО "Алмазы Анабара"</t>
  </si>
  <si>
    <t>ООО "АлросаСпецБурение"</t>
  </si>
  <si>
    <t>Совхоз "Новый"</t>
  </si>
  <si>
    <t>АО "АЛРОСА-торг"</t>
  </si>
  <si>
    <t>МедЦентр</t>
  </si>
  <si>
    <t>НИГП</t>
  </si>
  <si>
    <t>СТ "Алмазавтоматика"</t>
  </si>
  <si>
    <t>ООО "ПТВС"</t>
  </si>
  <si>
    <t>Институт "Якутнипроалмаз"</t>
  </si>
  <si>
    <t>ООО "АЛРОСА-Газ"</t>
  </si>
  <si>
    <t>ПАО "Севералмаз"</t>
  </si>
  <si>
    <t>ООО "АЛРОСА-охрана"</t>
  </si>
  <si>
    <t>Подрядчик</t>
  </si>
  <si>
    <t>АО "ИЦ"Буревестник""</t>
  </si>
  <si>
    <t>КСК</t>
  </si>
  <si>
    <t>Падение при разности уровней высот (с высоты)</t>
  </si>
  <si>
    <t>Падение на поверхности одного уровня</t>
  </si>
  <si>
    <t>Автомобильный транспорт</t>
  </si>
  <si>
    <t>Железнодорожный транспорт</t>
  </si>
  <si>
    <t>Грузоподъемные механизмы (краны)</t>
  </si>
  <si>
    <t>Строительная и специальная техника</t>
  </si>
  <si>
    <t>Внутризаводская горная техника</t>
  </si>
  <si>
    <t>Воздействие предметов, деталей машин и пр.</t>
  </si>
  <si>
    <t>Поражение электрическим током</t>
  </si>
  <si>
    <t>Работа в замкнутом пространстве</t>
  </si>
  <si>
    <t>Блокировка источников энергии</t>
  </si>
  <si>
    <t>Падение предметов с высоты</t>
  </si>
  <si>
    <t>Падение , обрушение кусков горной массы, заколов и пр.</t>
  </si>
  <si>
    <t>Утопление</t>
  </si>
  <si>
    <t>Пожар / взрыв</t>
  </si>
  <si>
    <t>Воздействие экстремальных температур</t>
  </si>
  <si>
    <t>Воздействие вредных (опасных) веществ</t>
  </si>
  <si>
    <t>Контакт с растениями, животными, насекомыми и  т.д.</t>
  </si>
  <si>
    <t xml:space="preserve">Противоправные действия других лиц   </t>
  </si>
  <si>
    <t>Превышение ПДК вредных или опасных газов</t>
  </si>
  <si>
    <t>Ремонтные работы</t>
  </si>
  <si>
    <t>ГТС</t>
  </si>
  <si>
    <t>БВР</t>
  </si>
  <si>
    <t>Прочее</t>
  </si>
  <si>
    <t>Группы опасных ситуаций</t>
  </si>
  <si>
    <t>Вид происшествия</t>
  </si>
  <si>
    <t>Травма</t>
  </si>
  <si>
    <t>ДТП</t>
  </si>
  <si>
    <t>Пожар</t>
  </si>
  <si>
    <t>Несчастный случай</t>
  </si>
  <si>
    <t>Нештатная ситуация</t>
  </si>
  <si>
    <t>Инцидент</t>
  </si>
  <si>
    <t>Авария</t>
  </si>
  <si>
    <t>Степень тяжести</t>
  </si>
  <si>
    <t>Легкая степень тяжести</t>
  </si>
  <si>
    <t>Тяжелая степень</t>
  </si>
  <si>
    <t>Со смертельным исходом</t>
  </si>
  <si>
    <t>Групповой несчастный случай</t>
  </si>
  <si>
    <t>Язык</t>
  </si>
  <si>
    <t>Ru</t>
  </si>
  <si>
    <t>Eng</t>
  </si>
  <si>
    <t>LLC "Almazdortrans"</t>
  </si>
  <si>
    <t>NGOK</t>
  </si>
  <si>
    <t>UKS</t>
  </si>
  <si>
    <t>MGOK</t>
  </si>
  <si>
    <t>UGOK</t>
  </si>
  <si>
    <t>AGOK</t>
  </si>
  <si>
    <t>VGRE</t>
  </si>
  <si>
    <t>MUAD</t>
  </si>
  <si>
    <t>MAP</t>
  </si>
  <si>
    <t>UMTS</t>
  </si>
  <si>
    <t>SC "Almazy Anabara"</t>
  </si>
  <si>
    <t>LLC "AlrosaSpecBurenie"</t>
  </si>
  <si>
    <t>SC "ALROSA Torg"</t>
  </si>
  <si>
    <t>Med Center</t>
  </si>
  <si>
    <t>NYGP</t>
  </si>
  <si>
    <t>ST "Almazavtomatica"</t>
  </si>
  <si>
    <t>LLC "PTVS"</t>
  </si>
  <si>
    <t>Institute "Yakutniproalmaz"</t>
  </si>
  <si>
    <t>LLC "ALROSA-Gaz"</t>
  </si>
  <si>
    <t>PSC "Severalmaz"</t>
  </si>
  <si>
    <t>LLC "ALROSA-Ohrana"</t>
  </si>
  <si>
    <t>SC "Aviacompania ALROSA"</t>
  </si>
  <si>
    <t>Contractor</t>
  </si>
  <si>
    <t>SC "IC"Burevestnic"</t>
  </si>
  <si>
    <t>Подразделение</t>
  </si>
  <si>
    <t>KSK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</si>
  <si>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</si>
  <si>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</si>
  <si>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</si>
  <si>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</si>
  <si>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</si>
  <si>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</si>
  <si>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</si>
  <si>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</si>
  <si>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</si>
  <si>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</si>
  <si>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</si>
  <si>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</si>
  <si>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</si>
  <si>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</si>
  <si>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</si>
  <si>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</si>
  <si>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</si>
  <si>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</si>
  <si>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</si>
  <si>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>Столбец20</t>
  </si>
  <si>
    <t>Столбец21</t>
  </si>
  <si>
    <t>Столбец22</t>
  </si>
  <si>
    <t>Столбец23</t>
  </si>
  <si>
    <t>Столбец24</t>
  </si>
  <si>
    <t>Столбец25</t>
  </si>
  <si>
    <t>Столбец26</t>
  </si>
  <si>
    <t>Drop when height levels differ</t>
  </si>
  <si>
    <t>Drop on the surface of a single level</t>
  </si>
  <si>
    <t>automobile transport</t>
  </si>
  <si>
    <t>Dangerous situation category</t>
  </si>
  <si>
    <t>Категория опасной ситуации</t>
  </si>
  <si>
    <t>Railway transport</t>
  </si>
  <si>
    <t>Грузоподъемные механизмы</t>
  </si>
  <si>
    <t>Lifting device</t>
  </si>
  <si>
    <t>Mining machinery</t>
  </si>
  <si>
    <t>Construction and special machinery</t>
  </si>
  <si>
    <t xml:space="preserve">Impact of objects, machine parts, etc.
</t>
  </si>
  <si>
    <t>Electric shock</t>
  </si>
  <si>
    <t>Working in a confined space</t>
  </si>
  <si>
    <t>Blocking energy sources</t>
  </si>
  <si>
    <t>Falling objects</t>
  </si>
  <si>
    <t>Drowning</t>
  </si>
  <si>
    <t>Fire / explosion</t>
  </si>
  <si>
    <t>Exposure to extreme temperatures</t>
  </si>
  <si>
    <t>Exposure to harmful (dangerous) substances</t>
  </si>
  <si>
    <t xml:space="preserve">Contact with plants, animals, insects, etc.
Contact with plants, animals, insects, etc.
</t>
  </si>
  <si>
    <t>The fall or the collapse of pieces of the rock mass, etc.</t>
  </si>
  <si>
    <t>Illegal actions of other persons</t>
  </si>
  <si>
    <t>Exceeding the MPC of harmful or dangerous gases</t>
  </si>
  <si>
    <t>repair operations</t>
  </si>
  <si>
    <t>Hydraulic structures</t>
  </si>
  <si>
    <t>Drilling and blasting operations</t>
  </si>
  <si>
    <t>Other</t>
  </si>
  <si>
    <t>Unit</t>
  </si>
  <si>
    <t>Происшествие</t>
  </si>
  <si>
    <t>Occurrence</t>
  </si>
  <si>
    <t>Injury</t>
  </si>
  <si>
    <t>Road accident</t>
  </si>
  <si>
    <t>Fire</t>
  </si>
  <si>
    <t>Accident</t>
  </si>
  <si>
    <t>Incident</t>
  </si>
  <si>
    <t>Casualty</t>
  </si>
  <si>
    <t>Group accident</t>
  </si>
  <si>
    <t>Emergency situation</t>
  </si>
  <si>
    <t>Первичное уведомление</t>
  </si>
  <si>
    <t>Финальный отчет расследования</t>
  </si>
  <si>
    <t>Степень</t>
  </si>
  <si>
    <t>Mild degree</t>
  </si>
  <si>
    <t>Serious degree</t>
  </si>
  <si>
    <t>Fatal</t>
  </si>
  <si>
    <t>Severity</t>
  </si>
  <si>
    <t>Категория</t>
  </si>
  <si>
    <t>Dangerous</t>
  </si>
  <si>
    <t>Initial notification</t>
  </si>
  <si>
    <t>Final report of the investigation</t>
  </si>
  <si>
    <t>Тип</t>
  </si>
  <si>
    <t>Report</t>
  </si>
  <si>
    <t>Вероятность проявления</t>
  </si>
  <si>
    <t>В</t>
  </si>
  <si>
    <t>С</t>
  </si>
  <si>
    <t>Н</t>
  </si>
  <si>
    <t>Серьезность последствий</t>
  </si>
  <si>
    <t>Низкая (Н1)</t>
  </si>
  <si>
    <t>Средняя (С2)</t>
  </si>
  <si>
    <t>Высокая (В3)</t>
  </si>
  <si>
    <t xml:space="preserve"> - </t>
  </si>
  <si>
    <t>негативные события происходят иногда;</t>
  </si>
  <si>
    <t>негативные события происходят регулярно.</t>
  </si>
  <si>
    <r>
      <rPr>
        <b/>
        <sz val="11"/>
        <color theme="1"/>
        <rFont val="Calibri"/>
        <family val="2"/>
        <charset val="204"/>
        <scheme val="minor"/>
      </rPr>
      <t>Вероятность проявления</t>
    </r>
    <r>
      <rPr>
        <sz val="11"/>
        <color theme="1"/>
        <rFont val="Calibri"/>
        <family val="2"/>
        <scheme val="minor"/>
      </rPr>
      <t xml:space="preserve"> опансости выбирается с учетом негативных ее проявлений в прошлом:</t>
    </r>
  </si>
  <si>
    <t>возможность получения травмы со смертельным исходом, либо есть вероятность повреждения здоровья у нескольких работников одновременно</t>
  </si>
  <si>
    <t>возможность или факт повреждения здоровья/получение травмы с утратой трудоспособности, не позволяющие приступить к работе на данном рабочем месте в этот же день</t>
  </si>
  <si>
    <t>возможность или факт незначительного повреждения здоровья/получения микротравмы, не мешающие продолжить работу на данно рабочем месте в этот же день</t>
  </si>
  <si>
    <t>Низкий</t>
  </si>
  <si>
    <t>балла</t>
  </si>
  <si>
    <t>(жёлтый)</t>
  </si>
  <si>
    <t>Средний</t>
  </si>
  <si>
    <t>Уровень риска происшествия оценивается по матрице путем умножения баллов, соответствующих критериев вероятности и серьезности последствий:</t>
  </si>
  <si>
    <t>Высокий</t>
  </si>
  <si>
    <t>баллов</t>
  </si>
  <si>
    <t>(красный)</t>
  </si>
  <si>
    <t>Вероятность</t>
  </si>
  <si>
    <t>Probability</t>
  </si>
  <si>
    <t>Низкая</t>
  </si>
  <si>
    <t>Средняя</t>
  </si>
  <si>
    <t>Высокая</t>
  </si>
  <si>
    <t>Low</t>
  </si>
  <si>
    <t>Medium</t>
  </si>
  <si>
    <t>High</t>
  </si>
  <si>
    <t>Серьезность</t>
  </si>
  <si>
    <t>Seriousness</t>
  </si>
  <si>
    <t>Баллы уровня риска</t>
  </si>
  <si>
    <t>Возгорание</t>
  </si>
  <si>
    <t>Ignition</t>
  </si>
  <si>
    <t>(оранжевый)</t>
  </si>
  <si>
    <t>негативных проявлений не было или было однократно;</t>
  </si>
  <si>
    <r>
      <rPr>
        <b/>
        <sz val="11"/>
        <color theme="1"/>
        <rFont val="Calibri"/>
        <family val="2"/>
        <charset val="204"/>
        <scheme val="minor"/>
      </rPr>
      <t>Серьезность последствий</t>
    </r>
    <r>
      <rPr>
        <sz val="11"/>
        <color theme="1"/>
        <rFont val="Calibri"/>
        <family val="2"/>
        <scheme val="minor"/>
      </rPr>
      <t xml:space="preserve"> выбирается с учетом критериев:</t>
    </r>
  </si>
  <si>
    <t>Микротравма</t>
  </si>
  <si>
    <t>Microtrauma</t>
  </si>
  <si>
    <t>ПРЕДВАРИТЕЛЬНЫЕ ПРИЧИНЫ ПРОИСШЕСТВИЯ</t>
  </si>
  <si>
    <t>Прикладывать не более 4 фотографий</t>
  </si>
  <si>
    <t>ОБРАЗЕЦ ЗАПОЛНЕНИЯ</t>
  </si>
  <si>
    <t xml:space="preserve">на прииск …. на участке/ базе/ отряде ….. в 00 ч 00 минут полное должность ФИО/ модель марка авто/ или название опасного производственного объекта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</si>
</sst>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4" tint="-0.249977111117893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3" tint="-0.499984740745262"/>
      <name val="Times New Roman"/>
      <family val="1"/>
      <charset val="204"/>
    </font>
    <font>
      <b/>
      <sz val="12"/>
      <color theme="3" tint="-0.249977111117893"/>
      <name val="Times New Roman"/>
      <family val="1"/>
      <charset val="204"/>
    </font>
    <font>
      <b/>
      <u/>
      <sz val="12"/>
      <color theme="3" tint="-0.49998474074526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0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wrapText="1"/>
    </xf>
    <xf numFmtId="0" fontId="0" fillId="0" borderId="2" xfId="0" applyFont="1" applyBorder="1"/>
    <xf numFmtId="0" fontId="0" fillId="2" borderId="2" xfId="0" applyFont="1" applyFill="1" applyBorder="1"/>
    <xf numFmtId="0" fontId="5" fillId="0" borderId="0" xfId="0" applyFont="1"/>
    <xf numFmtId="0" fontId="5" fillId="0" borderId="0" xfId="0" applyFont="1" applyAlignment="1"/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/>
    <xf numFmtId="0" fontId="0" fillId="0" borderId="0" xfId="0" applyFont="1" applyFill="1" applyBorder="1"/>
    <xf numFmtId="0" fontId="5" fillId="0" borderId="0" xfId="0" applyFont="1" applyFill="1"/>
    <xf numFmtId="0" fontId="5" fillId="5" borderId="0" xfId="0" applyFont="1" applyFill="1" applyBorder="1" applyProtection="1"/>
    <xf numFmtId="0" fontId="0" fillId="0" borderId="0" xfId="0" applyAlignment="1">
      <alignment vertical="center"/>
    </xf>
    <xf numFmtId="0" fontId="0" fillId="7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2" borderId="0" xfId="0" applyFont="1" applyFill="1"/>
    <xf numFmtId="0" fontId="0" fillId="0" borderId="0" xfId="0" applyFont="1"/>
    <xf numFmtId="0" fontId="0" fillId="2" borderId="0" xfId="0" applyFont="1" applyFill="1" applyBorder="1"/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8" borderId="4" xfId="0" applyFill="1" applyBorder="1" applyAlignment="1">
      <alignment horizontal="center" vertical="center"/>
    </xf>
    <xf numFmtId="0" fontId="1" fillId="0" borderId="0" xfId="0" applyFont="1"/>
    <xf numFmtId="0" fontId="6" fillId="5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Border="1"/>
    <xf numFmtId="0" fontId="5" fillId="5" borderId="0" xfId="0" applyFont="1" applyFill="1" applyBorder="1" applyAlignment="1" applyProtection="1"/>
    <xf numFmtId="0" fontId="9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8" fillId="4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Protection="1"/>
    <xf numFmtId="0" fontId="4" fillId="5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left" vertical="top"/>
    </xf>
    <xf numFmtId="0" fontId="7" fillId="5" borderId="5" xfId="0" applyFont="1" applyFill="1" applyBorder="1" applyAlignment="1" applyProtection="1">
      <alignment horizontal="left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  <xf numFmtId="0" fontId="5" fillId="5" borderId="7" xfId="0" applyFont="1" applyFill="1" applyBorder="1" applyProtection="1"/>
    <xf numFmtId="0" fontId="5" fillId="5" borderId="9" xfId="0" applyFont="1" applyFill="1" applyBorder="1" applyProtection="1"/>
    <xf numFmtId="0" fontId="5" fillId="5" borderId="11" xfId="0" applyFont="1" applyFill="1" applyBorder="1" applyProtection="1"/>
    <xf numFmtId="0" fontId="5" fillId="5" borderId="12" xfId="0" applyFont="1" applyFill="1" applyBorder="1" applyProtection="1"/>
    <xf numFmtId="0" fontId="6" fillId="5" borderId="13" xfId="0" applyFont="1" applyFill="1" applyBorder="1" applyAlignment="1" applyProtection="1">
      <alignment vertical="center"/>
      <protection hidden="1"/>
    </xf>
    <xf numFmtId="0" fontId="5" fillId="5" borderId="14" xfId="0" applyFont="1" applyFill="1" applyBorder="1" applyProtection="1"/>
    <xf numFmtId="0" fontId="16" fillId="5" borderId="11" xfId="0" applyFont="1" applyFill="1" applyBorder="1" applyAlignment="1" applyProtection="1">
      <alignment horizontal="left" vertical="center" wrapText="1"/>
    </xf>
    <xf numFmtId="0" fontId="4" fillId="5" borderId="11" xfId="0" applyFont="1" applyFill="1" applyBorder="1" applyAlignment="1" applyProtection="1">
      <alignment vertical="center"/>
      <protection locked="0"/>
    </xf>
    <xf numFmtId="0" fontId="5" fillId="5" borderId="12" xfId="0" applyFont="1" applyFill="1" applyBorder="1" applyAlignment="1" applyProtection="1">
      <alignment vertical="center"/>
    </xf>
    <xf numFmtId="0" fontId="5" fillId="5" borderId="9" xfId="0" applyFont="1" applyFill="1" applyBorder="1" applyAlignment="1" applyProtection="1">
      <alignment wrapText="1"/>
      <protection locked="0"/>
    </xf>
    <xf numFmtId="0" fontId="5" fillId="5" borderId="15" xfId="0" applyFont="1" applyFill="1" applyBorder="1" applyProtection="1"/>
    <xf numFmtId="0" fontId="14" fillId="5" borderId="13" xfId="0" applyFont="1" applyFill="1" applyBorder="1" applyAlignment="1" applyProtection="1">
      <alignment vertical="center"/>
      <protection hidden="1"/>
    </xf>
    <xf numFmtId="0" fontId="6" fillId="5" borderId="14" xfId="0" applyFont="1" applyFill="1" applyBorder="1" applyAlignment="1" applyProtection="1">
      <alignment horizontal="left" vertical="center"/>
      <protection hidden="1"/>
    </xf>
    <xf numFmtId="0" fontId="5" fillId="5" borderId="14" xfId="0" applyFont="1" applyFill="1" applyBorder="1" applyAlignment="1" applyProtection="1">
      <alignment horizontal="left" vertical="center" wrapText="1"/>
      <protection locked="0"/>
    </xf>
    <xf numFmtId="0" fontId="6" fillId="5" borderId="10" xfId="0" applyFont="1" applyFill="1" applyBorder="1" applyAlignment="1" applyProtection="1">
      <alignment horizontal="right" vertical="center"/>
      <protection hidden="1"/>
    </xf>
    <xf numFmtId="0" fontId="16" fillId="5" borderId="6" xfId="0" applyFont="1" applyFill="1" applyBorder="1" applyAlignment="1" applyProtection="1">
      <alignment vertical="center" wrapText="1"/>
    </xf>
    <xf numFmtId="0" fontId="4" fillId="5" borderId="6" xfId="0" applyFont="1" applyFill="1" applyBorder="1" applyAlignment="1" applyProtection="1">
      <alignment vertical="center"/>
      <protection locked="0"/>
    </xf>
    <xf numFmtId="0" fontId="5" fillId="5" borderId="7" xfId="0" applyFont="1" applyFill="1" applyBorder="1" applyAlignment="1" applyProtection="1">
      <alignment vertical="center"/>
    </xf>
    <xf numFmtId="0" fontId="6" fillId="5" borderId="3" xfId="0" applyFont="1" applyFill="1" applyBorder="1" applyAlignment="1" applyProtection="1">
      <alignment horizontal="right"/>
      <protection hidden="1"/>
    </xf>
    <xf numFmtId="0" fontId="14" fillId="5" borderId="14" xfId="0" applyFont="1" applyFill="1" applyBorder="1" applyAlignment="1" applyProtection="1">
      <alignment horizontal="left" vertical="center" wrapText="1"/>
      <protection hidden="1"/>
    </xf>
    <xf numFmtId="0" fontId="14" fillId="5" borderId="14" xfId="0" applyFont="1" applyFill="1" applyBorder="1" applyAlignment="1" applyProtection="1">
      <alignment vertical="center" wrapText="1"/>
      <protection hidden="1"/>
    </xf>
    <xf numFmtId="0" fontId="14" fillId="5" borderId="0" xfId="0" applyFont="1" applyFill="1" applyBorder="1" applyAlignment="1" applyProtection="1">
      <alignment horizontal="left" vertical="top"/>
      <protection hidden="1"/>
    </xf>
    <xf numFmtId="0" fontId="14" fillId="5" borderId="11" xfId="0" applyFont="1" applyFill="1" applyBorder="1" applyAlignment="1" applyProtection="1">
      <alignment horizontal="left" vertical="top"/>
      <protection hidden="1"/>
    </xf>
    <xf numFmtId="0" fontId="14" fillId="5" borderId="10" xfId="0" applyFont="1" applyFill="1" applyBorder="1" applyAlignment="1" applyProtection="1">
      <alignment vertic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15" xfId="0" applyFont="1" applyFill="1" applyBorder="1" applyAlignment="1" applyProtection="1">
      <alignment horizontal="left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5" borderId="14" xfId="0" applyFont="1" applyFill="1" applyBorder="1" applyAlignment="1" applyProtection="1">
      <alignment horizontal="left" vertical="center"/>
      <protection hidden="1"/>
    </xf>
    <xf numFmtId="0" fontId="5" fillId="5" borderId="14" xfId="0" applyFont="1" applyFill="1" applyBorder="1" applyAlignment="1" applyProtection="1">
      <alignment horizontal="left" vertical="center" wrapText="1"/>
      <protection locked="0"/>
    </xf>
    <xf numFmtId="0" fontId="14" fillId="5" borderId="14" xfId="0" applyFont="1" applyFill="1" applyBorder="1" applyAlignment="1" applyProtection="1">
      <alignment horizontal="center" vertical="center" wrapText="1"/>
      <protection hidden="1"/>
    </xf>
    <xf numFmtId="0" fontId="4" fillId="5" borderId="0" xfId="0" applyFont="1" applyFill="1" applyAlignment="1" applyProtection="1">
      <alignment horizontal="center" vertical="top" wrapText="1"/>
      <protection locked="0"/>
    </xf>
    <xf numFmtId="0" fontId="7" fillId="5" borderId="0" xfId="0" applyFont="1" applyFill="1" applyBorder="1" applyAlignment="1" applyProtection="1">
      <alignment horizontal="right" vertical="center"/>
      <protection hidden="1"/>
    </xf>
    <xf numFmtId="0" fontId="6" fillId="5" borderId="13" xfId="0" applyFont="1" applyFill="1" applyBorder="1" applyAlignment="1" applyProtection="1">
      <alignment horizontal="right" vertical="center"/>
      <protection hidden="1"/>
    </xf>
    <xf numFmtId="0" fontId="6" fillId="5" borderId="14" xfId="0" applyFont="1" applyFill="1" applyBorder="1" applyAlignment="1" applyProtection="1">
      <alignment horizontal="right" vertical="center"/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164" fontId="5" fillId="5" borderId="11" xfId="0" applyNumberFormat="1" applyFont="1" applyFill="1" applyBorder="1" applyAlignment="1" applyProtection="1">
      <alignment horizontal="center" vertical="top"/>
      <protection locked="0"/>
    </xf>
    <xf numFmtId="0" fontId="15" fillId="5" borderId="11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left" vertical="center"/>
      <protection hidden="1"/>
    </xf>
    <xf numFmtId="0" fontId="6" fillId="5" borderId="0" xfId="0" applyFont="1" applyFill="1" applyBorder="1" applyAlignment="1" applyProtection="1">
      <alignment horizontal="left" vertical="center"/>
      <protection hidden="1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14" fontId="5" fillId="5" borderId="0" xfId="0" applyNumberFormat="1" applyFont="1" applyFill="1" applyBorder="1" applyAlignment="1" applyProtection="1">
      <alignment horizontal="center" vertical="top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5" xfId="0" applyFont="1" applyFill="1" applyBorder="1" applyAlignment="1" applyProtection="1">
      <alignment horizontal="center" vertical="center" wrapText="1"/>
      <protection locked="0"/>
    </xf>
    <xf numFmtId="0" fontId="16" fillId="5" borderId="5" xfId="0" applyFont="1" applyFill="1" applyBorder="1" applyAlignment="1" applyProtection="1">
      <alignment horizontal="center" vertical="center" wrapText="1"/>
    </xf>
    <xf numFmtId="0" fontId="16" fillId="5" borderId="6" xfId="0" applyFont="1" applyFill="1" applyBorder="1" applyAlignment="1" applyProtection="1">
      <alignment horizontal="center" vertical="center" wrapText="1"/>
    </xf>
    <xf numFmtId="0" fontId="16" fillId="5" borderId="10" xfId="0" applyFont="1" applyFill="1" applyBorder="1" applyAlignment="1" applyProtection="1">
      <alignment horizontal="center" vertical="center" wrapText="1"/>
    </xf>
    <xf numFmtId="0" fontId="16" fillId="5" borderId="11" xfId="0" applyFont="1" applyFill="1" applyBorder="1" applyAlignment="1" applyProtection="1">
      <alignment horizontal="center" vertical="center" wrapText="1"/>
    </xf>
    <xf numFmtId="0" fontId="15" fillId="5" borderId="12" xfId="0" applyFont="1" applyFill="1" applyBorder="1" applyAlignment="1" applyProtection="1">
      <alignment horizontal="center" vertical="center" wrapText="1"/>
      <protection locked="0"/>
    </xf>
    <xf numFmtId="0" fontId="15" fillId="5" borderId="0" xfId="0" applyFont="1" applyFill="1" applyBorder="1" applyAlignment="1" applyProtection="1">
      <alignment horizontal="center" vertical="center" wrapText="1"/>
      <protection locked="0"/>
    </xf>
    <xf numFmtId="0" fontId="18" fillId="5" borderId="14" xfId="0" applyFont="1" applyFill="1" applyBorder="1" applyAlignment="1" applyProtection="1">
      <alignment horizontal="center" vertical="center" wrapText="1"/>
      <protection locked="0"/>
    </xf>
    <xf numFmtId="0" fontId="18" fillId="5" borderId="15" xfId="0" applyFont="1" applyFill="1" applyBorder="1" applyAlignment="1" applyProtection="1">
      <alignment horizontal="center" vertical="center" wrapText="1"/>
      <protection locked="0"/>
    </xf>
    <xf numFmtId="14" fontId="6" fillId="5" borderId="3" xfId="0" applyNumberFormat="1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0" fontId="5" fillId="5" borderId="3" xfId="0" applyFont="1" applyFill="1" applyBorder="1" applyAlignment="1" applyProtection="1">
      <alignment horizontal="center" wrapText="1"/>
      <protection locked="0"/>
    </xf>
    <xf numFmtId="0" fontId="5" fillId="5" borderId="3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/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17" fillId="5" borderId="3" xfId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9" fillId="5" borderId="0" xfId="0" applyFont="1" applyFill="1" applyBorder="1" applyAlignment="1" applyProtection="1">
      <alignment horizontal="center"/>
    </xf>
    <xf numFmtId="0" fontId="20" fillId="5" borderId="0" xfId="0" applyFont="1" applyFill="1" applyAlignment="1" applyProtection="1">
      <alignment horizontal="left" vertical="top" wrapText="1"/>
      <protection locked="0"/>
    </xf>
    <xf numFmtId="0" fontId="20" fillId="5" borderId="8" xfId="0" applyFont="1" applyFill="1" applyBorder="1" applyAlignment="1" applyProtection="1">
      <alignment horizontal="center" vertical="top"/>
      <protection locked="0"/>
    </xf>
    <xf numFmtId="0" fontId="20" fillId="5" borderId="0" xfId="0" applyFont="1" applyFill="1" applyBorder="1" applyAlignment="1" applyProtection="1">
      <alignment horizontal="center" vertical="top"/>
      <protection locked="0"/>
    </xf>
    <xf numFmtId="0" fontId="20" fillId="5" borderId="9" xfId="0" applyFont="1" applyFill="1" applyBorder="1" applyAlignment="1" applyProtection="1">
      <alignment horizontal="center" vertical="top"/>
      <protection locked="0"/>
    </xf>
  </cellXfs>
  <cellStyles count="2">
    <cellStyle name="Гиперссылка" xfId="1" builtinId="8"/>
    <cellStyle name="Обычный" xfId="0" builtinId="0"/>
  </cellStyles>
  <dxfs count="4">
    <dxf>
      <font>
        <color rgb="FFC00000"/>
      </font>
    </dxf>
    <dxf>
      <border outline="0">
        <bottom style="thin">
          <color theme="1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46738</xdr:colOff>
      <xdr:row>1</xdr:row>
      <xdr:rowOff>60246</xdr:rowOff>
    </xdr:from>
    <xdr:to>
      <xdr:col>2</xdr:col>
      <xdr:colOff>212390</xdr:colOff>
      <xdr:row>2</xdr:row>
      <xdr:rowOff>229820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98" r="13356"/>
        <a:stretch/>
      </xdr:blipFill>
      <xdr:spPr>
        <a:xfrm>
          <a:off x="359702" y="264353"/>
          <a:ext cx="1077331" cy="5233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18166</xdr:rowOff>
    </xdr:from>
    <xdr:to>
      <xdr:col>0</xdr:col>
      <xdr:colOff>295380</xdr:colOff>
      <xdr:row>22</xdr:row>
      <xdr:rowOff>10729</xdr:rowOff>
    </xdr:to>
    <xdr:grpSp>
      <xdr:nvGrpSpPr>
        <xdr:cNvPr id="3" name="Группа 2"/>
        <xdr:cNvGrpSpPr/>
      </xdr:nvGrpSpPr>
      <xdr:grpSpPr>
        <a:xfrm>
          <a:off x="0" y="218191"/>
          <a:ext cx="295380" cy="5926638"/>
          <a:chOff x="1" y="206264"/>
          <a:chExt cx="295380" cy="10053844"/>
        </a:xfrm>
      </xdr:grpSpPr>
      <xdr:pic>
        <xdr:nvPicPr>
          <xdr:cNvPr id="7" name="Рисунок 6"/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69542"/>
          <a:stretch/>
        </xdr:blipFill>
        <xdr:spPr bwMode="auto">
          <a:xfrm rot="16200000">
            <a:off x="-2623487" y="2829753"/>
            <a:ext cx="5542357" cy="295379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2" name="Рисунок 11"/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69542"/>
          <a:stretch/>
        </xdr:blipFill>
        <xdr:spPr bwMode="auto">
          <a:xfrm rot="16200000">
            <a:off x="-2589908" y="7374820"/>
            <a:ext cx="5475197" cy="295379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0</xdr:col>
      <xdr:colOff>0</xdr:colOff>
      <xdr:row>23</xdr:row>
      <xdr:rowOff>61928</xdr:rowOff>
    </xdr:from>
    <xdr:to>
      <xdr:col>0</xdr:col>
      <xdr:colOff>302559</xdr:colOff>
      <xdr:row>52</xdr:row>
      <xdr:rowOff>176894</xdr:rowOff>
    </xdr:to>
    <xdr:grpSp>
      <xdr:nvGrpSpPr>
        <xdr:cNvPr id="17" name="Группа 16"/>
        <xdr:cNvGrpSpPr/>
      </xdr:nvGrpSpPr>
      <xdr:grpSpPr>
        <a:xfrm>
          <a:off x="0" y="6300803"/>
          <a:ext cx="302559" cy="6344316"/>
          <a:chOff x="0" y="10304394"/>
          <a:chExt cx="302559" cy="9732742"/>
        </a:xfrm>
      </xdr:grpSpPr>
      <xdr:pic>
        <xdr:nvPicPr>
          <xdr:cNvPr id="14" name="Рисунок 13"/>
          <xdr:cNvPicPr/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69542"/>
          <a:stretch/>
        </xdr:blipFill>
        <xdr:spPr bwMode="auto">
          <a:xfrm rot="16200000">
            <a:off x="-2631128" y="12935523"/>
            <a:ext cx="5557638" cy="295379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6" name="Рисунок 15"/>
          <xdr:cNvPicPr/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159" b="68030"/>
          <a:stretch/>
        </xdr:blipFill>
        <xdr:spPr bwMode="auto">
          <a:xfrm rot="16200000">
            <a:off x="-2424484" y="17310092"/>
            <a:ext cx="5151528" cy="302559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A27" totalsRowShown="0">
  <autoFilter ref="A1:A27"/>
  <tableColumns count="1">
    <tableColumn id="1" name="Подразделения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B1:B25" totalsRowShown="0" dataDxfId="3">
  <autoFilter ref="B1:B25"/>
  <tableColumns count="1">
    <tableColumn id="1" name="Группы опасных ситуаций" dataDxfId="2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C1:C9" totalsRowShown="0">
  <autoFilter ref="C1:C9"/>
  <tableColumns count="1">
    <tableColumn id="1" name="Вид происшествия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D1:D5" totalsRowShown="0">
  <autoFilter ref="D1:D5"/>
  <tableColumns count="1">
    <tableColumn id="1" name="Степень тяжести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C12:C14" totalsRowShown="0">
  <autoFilter ref="C12:C14"/>
  <tableColumns count="1">
    <tableColumn id="1" name="Язык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6" name="Таблица6" displayName="Таблица6" ref="E1:AD3" totalsRowShown="0">
  <autoFilter ref="E1:AD3"/>
  <tableColumns count="26">
    <tableColumn id="1" name="Столбец1"/>
    <tableColumn id="2" name="Столбец2"/>
    <tableColumn id="3" name="Столбец3"/>
    <tableColumn id="4" name="Столбец4"/>
    <tableColumn id="5" name="Столбец5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  <tableColumn id="12" name="Столбец12"/>
    <tableColumn id="13" name="Столбец13"/>
    <tableColumn id="14" name="Столбец14"/>
    <tableColumn id="15" name="Столбец15"/>
    <tableColumn id="16" name="Столбец16"/>
    <tableColumn id="17" name="Столбец17"/>
    <tableColumn id="18" name="Столбец18"/>
    <tableColumn id="19" name="Столбец19"/>
    <tableColumn id="20" name="Столбец20"/>
    <tableColumn id="21" name="Столбец21"/>
    <tableColumn id="22" name="Столбец22"/>
    <tableColumn id="23" name="Столбец23"/>
    <tableColumn id="24" name="Столбец24"/>
    <tableColumn id="25" name="Столбец25"/>
    <tableColumn id="26" name="Столбец26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Таблица7" displayName="Таблица7" ref="C17:D19" totalsRowShown="0">
  <autoFilter ref="C17:D19"/>
  <tableColumns count="2">
    <tableColumn id="1" name="Тип"/>
    <tableColumn id="2" name="Report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Таблица8" displayName="Таблица8" ref="C26:D29" totalsRowShown="0">
  <autoFilter ref="C26:D29"/>
  <tableColumns count="2">
    <tableColumn id="1" name="Вероятность"/>
    <tableColumn id="2" name="Probability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Таблица9" displayName="Таблица9" ref="C32:D35" totalsRowShown="0" tableBorderDxfId="1">
  <autoFilter ref="C32:D35"/>
  <tableColumns count="2">
    <tableColumn id="1" name="Серьезность"/>
    <tableColumn id="2" name="Seriousnes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2"/>
  <sheetViews>
    <sheetView tabSelected="1" view="pageBreakPreview" topLeftCell="A7" zoomScaleNormal="85" zoomScaleSheetLayoutView="100" zoomScalePageLayoutView="55" workbookViewId="0">
      <selection activeCell="B37" sqref="B37:K37"/>
    </sheetView>
  </sheetViews>
  <sheetFormatPr defaultRowHeight="15.75" outlineLevelCol="1" x14ac:dyDescent="0.25"/>
  <cols>
    <col min="1" max="1" width="4.7109375" style="4" customWidth="1"/>
    <col min="2" max="2" width="13.5703125" style="4" customWidth="1"/>
    <col min="3" max="3" width="5.28515625" style="4" customWidth="1"/>
    <col min="4" max="4" width="9.28515625" style="4" customWidth="1"/>
    <col min="5" max="5" width="10.7109375" style="4" customWidth="1"/>
    <col min="6" max="6" width="3.85546875" style="4" customWidth="1"/>
    <col min="7" max="7" width="5.28515625" style="4" customWidth="1"/>
    <col min="8" max="8" width="8.140625" style="4" customWidth="1"/>
    <col min="9" max="9" width="14.42578125" style="4" customWidth="1"/>
    <col min="10" max="20" width="9.140625" style="4"/>
    <col min="21" max="21" width="0" style="4" hidden="1" customWidth="1" outlineLevel="1"/>
    <col min="22" max="22" width="9.140625" style="4" collapsed="1"/>
    <col min="23" max="16384" width="9.140625" style="4"/>
  </cols>
  <sheetData>
    <row r="1" spans="1:21" x14ac:dyDescent="0.25">
      <c r="B1" s="5"/>
      <c r="C1" s="5"/>
      <c r="D1" s="5"/>
      <c r="E1" s="5"/>
      <c r="F1" s="5"/>
      <c r="G1" s="5"/>
      <c r="H1" s="5"/>
      <c r="I1" s="5"/>
      <c r="J1" s="23" t="s">
        <v>66</v>
      </c>
      <c r="K1" s="23"/>
    </row>
    <row r="2" spans="1:21" ht="27.75" customHeight="1" x14ac:dyDescent="0.35">
      <c r="A2" s="30"/>
      <c r="B2" s="31"/>
      <c r="C2" s="31"/>
      <c r="D2" s="110" t="s">
        <v>214</v>
      </c>
      <c r="E2" s="110"/>
      <c r="F2" s="110"/>
      <c r="G2" s="110"/>
      <c r="H2" s="110"/>
      <c r="I2" s="110"/>
      <c r="J2" s="110"/>
      <c r="K2" s="110"/>
      <c r="U2" s="4" t="s">
        <v>204</v>
      </c>
    </row>
    <row r="3" spans="1:21" ht="43.5" customHeight="1" x14ac:dyDescent="0.25">
      <c r="A3" s="30"/>
      <c r="B3" s="75" t="str">
        <f>IF(J1="Ru","ОПЕРАТИВНОЕ СООБЩЕНИЕ №","FLASH REPORT №")</f>
        <v>ОПЕРАТИВНОЕ СООБЩЕНИЕ №</v>
      </c>
      <c r="C3" s="75"/>
      <c r="D3" s="75"/>
      <c r="E3" s="75"/>
      <c r="F3" s="75"/>
      <c r="G3" s="75"/>
      <c r="H3" s="75"/>
      <c r="I3" s="32"/>
      <c r="J3" s="33"/>
      <c r="K3" s="13"/>
      <c r="U3" s="24" t="str">
        <f>IF(OR(AND(J11="Низкая",J12="Низкая"),AND(J11="Low",J12="Low")),'Для определения потенциала'!D6*'Для определения потенциала'!E3,IF(OR(AND(J11="Низкая",J12="Средняя"),AND(J11="Low",J12="Medium")),'Для определения потенциала'!D6*'Для определения потенциала'!F3,IF(OR(AND(J11="Низкая",J12="Высокая"),AND(J11="Low",J12="High")),'Для определения потенциала'!D6*'Для определения потенциала'!G3,IF(OR(AND(J11="Средняя",J12="Низкая"),AND(J11="Medium",J12="Low")),'Для определения потенциала'!D5*'Для определения потенциала'!E3,IF(OR(AND(J11="Средняя",J12="Средняя"),AND(J11="Medium",J12="Medium")),'Для определения потенциала'!D5*'Для определения потенциала'!F3,IF(OR(AND(J11="Средняя",J12="Высокая"),AND(J11="Medium",J12="High")),'Для определения потенциала'!D5*'Для определения потенциала'!G3,IF(OR(AND(J11="Высокая",J12="Низкая"),AND(J11="High",J12="Low")),'Для определения потенциала'!D4*'Для определения потенциала'!E3,IF(OR(AND(J11="Высокая",J12="Средняя"),AND(J11="High",J12="Medium")),'Для определения потенциала'!D4*'Для определения потенциала'!F3,IF(OR(AND(J11="Высокая",J12="Высокая"),AND(J11="High",J12="High")),'Для определения потенциала'!D4*'Для определения потенциала'!G3,"0")))))))))</f>
        <v>0</v>
      </c>
    </row>
    <row r="4" spans="1:21" ht="14.25" customHeight="1" thickBot="1" x14ac:dyDescent="0.3">
      <c r="A4" s="30"/>
      <c r="B4" s="34" t="str">
        <f>IF(J1='Списки всплывающие'!C13,"ОБЩАЯ ИНФОРМАЦИЯ","GENERAL INFORMATION")</f>
        <v>ОБЩАЯ ИНФОРМАЦИЯ</v>
      </c>
      <c r="C4" s="35"/>
      <c r="D4" s="35"/>
      <c r="E4" s="35"/>
      <c r="F4" s="35"/>
      <c r="G4" s="35"/>
      <c r="H4" s="35"/>
      <c r="I4" s="35"/>
      <c r="J4" s="35"/>
      <c r="K4" s="35"/>
    </row>
    <row r="5" spans="1:21" ht="5.25" customHeight="1" x14ac:dyDescent="0.25">
      <c r="A5" s="30"/>
      <c r="B5" s="40"/>
      <c r="C5" s="41"/>
      <c r="D5" s="41"/>
      <c r="E5" s="41"/>
      <c r="F5" s="42"/>
      <c r="G5" s="41"/>
      <c r="H5" s="41"/>
      <c r="I5" s="41"/>
      <c r="J5" s="41"/>
      <c r="K5" s="43"/>
    </row>
    <row r="6" spans="1:21" ht="23.25" customHeight="1" x14ac:dyDescent="0.25">
      <c r="A6" s="30"/>
      <c r="B6" s="81" t="str">
        <f>IF(J1='Списки всплывающие'!C13,"Подразделение","Unit")</f>
        <v>Подразделение</v>
      </c>
      <c r="C6" s="82"/>
      <c r="D6" s="92"/>
      <c r="E6" s="92"/>
      <c r="F6" s="52"/>
      <c r="G6" s="13"/>
      <c r="H6" s="64" t="str">
        <f>IF(J1='Списки всплывающие'!C13,"Дата:","Data:")</f>
        <v>Дата:</v>
      </c>
      <c r="I6" s="84">
        <v>43831</v>
      </c>
      <c r="J6" s="84"/>
      <c r="K6" s="44"/>
    </row>
    <row r="7" spans="1:21" ht="24.75" customHeight="1" thickBot="1" x14ac:dyDescent="0.3">
      <c r="A7" s="30"/>
      <c r="B7" s="66" t="str">
        <f>IF(J1='Списки всплывающие'!C13,"Цех:","Plant:")</f>
        <v>Цех:</v>
      </c>
      <c r="C7" s="80"/>
      <c r="D7" s="80"/>
      <c r="E7" s="80"/>
      <c r="F7" s="46"/>
      <c r="G7" s="45"/>
      <c r="H7" s="65" t="str">
        <f>IF(J1='Списки всплывающие'!C13,"Время:","Time:")</f>
        <v>Время:</v>
      </c>
      <c r="I7" s="79">
        <v>0</v>
      </c>
      <c r="J7" s="79"/>
      <c r="K7" s="46"/>
    </row>
    <row r="8" spans="1:21" ht="40.5" customHeight="1" thickBot="1" x14ac:dyDescent="0.3">
      <c r="A8" s="30"/>
      <c r="B8" s="66" t="str">
        <f>IF($J$1='Списки всплывающие'!$C$13,"Участок","Department")</f>
        <v>Участок</v>
      </c>
      <c r="C8" s="83"/>
      <c r="D8" s="83"/>
      <c r="E8" s="83"/>
      <c r="F8" s="46"/>
      <c r="G8" s="48"/>
      <c r="H8" s="62" t="str">
        <f>IF(J1='Списки всплывающие'!C13,"Тип","Report")</f>
        <v>Тип</v>
      </c>
      <c r="I8" s="63" t="str">
        <f>IF($J$1='Списки всплывающие'!$C$13,"оповещения:","type:")</f>
        <v>оповещения:</v>
      </c>
      <c r="J8" s="85"/>
      <c r="K8" s="86"/>
    </row>
    <row r="9" spans="1:21" x14ac:dyDescent="0.25">
      <c r="A9" s="30"/>
      <c r="B9" s="34" t="str">
        <f>IF(J1='Списки всплывающие'!C13,"КЛАССИФИКАЦИЯ ПРОИСШЕСТВИЯ","INCIDENT CLASSIFICATION")</f>
        <v>КЛАССИФИКАЦИЯ ПРОИСШЕСТВИЯ</v>
      </c>
      <c r="C9" s="36"/>
      <c r="D9" s="36"/>
      <c r="E9" s="36"/>
      <c r="F9" s="36"/>
      <c r="G9" s="36"/>
      <c r="H9" s="36"/>
      <c r="I9" s="36"/>
      <c r="J9" s="36"/>
      <c r="K9" s="36"/>
    </row>
    <row r="10" spans="1:21" ht="5.25" customHeight="1" thickBot="1" x14ac:dyDescent="0.3">
      <c r="A10" s="30"/>
      <c r="B10" s="37"/>
      <c r="C10" s="37"/>
      <c r="D10" s="37"/>
      <c r="E10" s="37"/>
      <c r="F10" s="37"/>
      <c r="G10" s="37"/>
      <c r="H10" s="37"/>
      <c r="I10" s="37"/>
      <c r="J10" s="37"/>
      <c r="K10" s="13"/>
    </row>
    <row r="11" spans="1:21" ht="31.5" customHeight="1" thickBot="1" x14ac:dyDescent="0.3">
      <c r="A11" s="30"/>
      <c r="B11" s="76" t="str">
        <f>IF($J$1='Списки всплывающие'!$C$13,"Происшествие","Occurrence")</f>
        <v>Происшествие</v>
      </c>
      <c r="C11" s="77"/>
      <c r="D11" s="93" t="s">
        <v>53</v>
      </c>
      <c r="E11" s="93"/>
      <c r="F11" s="94"/>
      <c r="G11" s="87" t="str">
        <f>IF($J$1='Списки всплывающие'!$C$13,"Вероятность","Probability")</f>
        <v>Вероятность</v>
      </c>
      <c r="H11" s="88"/>
      <c r="I11" s="58" t="str">
        <f>IF($J$1='Списки всплывающие'!$C$13,"проявления:","of an accident:")</f>
        <v>проявления:</v>
      </c>
      <c r="J11" s="59"/>
      <c r="K11" s="60"/>
    </row>
    <row r="12" spans="1:21" ht="30.75" customHeight="1" thickBot="1" x14ac:dyDescent="0.3">
      <c r="A12" s="30"/>
      <c r="B12" s="57" t="str">
        <f>IF(AND($J$1='Списки всплывающие'!$C$13,OR(D11='Списки всплывающие'!J14,D11='Списки всплывающие'!K14,D11='Списки всплывающие'!C2)),"Степень",IF(AND($J$1='Списки всплывающие'!$C$14,OR(D11='Списки всплывающие'!J15,D11='Списки всплывающие'!K15,D11='Списки всплывающие'!F15)),"Severity",""))</f>
        <v>Степень</v>
      </c>
      <c r="C12" s="78" t="str">
        <f>IF(AND($J$1='Списки всплывающие'!$C$13,OR(D11='Списки всплывающие'!J14,D11='Списки всплывающие'!K14,D11='Списки всплывающие'!C2)),"тяжести:","")</f>
        <v>тяжести:</v>
      </c>
      <c r="D12" s="78"/>
      <c r="E12" s="80"/>
      <c r="F12" s="91"/>
      <c r="G12" s="89" t="str">
        <f>IF($J$1='Списки всплывающие'!$C$13,"Серьезность","Seriousness")</f>
        <v>Серьезность</v>
      </c>
      <c r="H12" s="90"/>
      <c r="I12" s="49" t="str">
        <f>IF($J$1='Списки всплывающие'!$C$13,"последствий:","of the consequences:")</f>
        <v>последствий:</v>
      </c>
      <c r="J12" s="50"/>
      <c r="K12" s="51"/>
    </row>
    <row r="13" spans="1:21" ht="27.75" customHeight="1" thickBot="1" x14ac:dyDescent="0.3">
      <c r="A13" s="30"/>
      <c r="B13" s="47" t="str">
        <f>IF($J$1='Списки всплывающие'!$C$13,"Категория","Dangerous")</f>
        <v>Категория</v>
      </c>
      <c r="C13" s="71" t="str">
        <f>IF($J$1='Списки всплывающие'!$C$13,"опасной ситуации:","situation category:")</f>
        <v>опасной ситуации:</v>
      </c>
      <c r="D13" s="71"/>
      <c r="E13" s="71"/>
      <c r="F13" s="72"/>
      <c r="G13" s="72"/>
      <c r="H13" s="72"/>
      <c r="I13" s="72"/>
      <c r="J13" s="72"/>
      <c r="K13" s="53"/>
    </row>
    <row r="14" spans="1:21" ht="27.75" customHeight="1" thickBot="1" x14ac:dyDescent="0.3">
      <c r="A14" s="30"/>
      <c r="B14" s="54" t="str">
        <f>IF($J$1='Списки всплывающие'!$C$13,"Категория потенциальности:","Potential category:")</f>
        <v>Категория потенциальности:</v>
      </c>
      <c r="C14" s="55"/>
      <c r="D14" s="55"/>
      <c r="E14" s="55"/>
      <c r="F14" s="73" t="str">
        <f>IF(OR(AND(D11='Списки всплывающие'!K14,'Форма сообщения'!E12='Списки всплывающие'!G17),D11='Списки всплывающие'!N14,E12='Списки всплывающие'!H17,D11='Списки всплывающие'!H14),"Потенциальный",IF(OR(AND(D11='Списки всплывающие'!K15,'Форма сообщения'!E12='Списки всплывающие'!G18),D11='Списки всплывающие'!N15,E12='Списки всплывающие'!H18,D11='Списки всплывающие'!H15),"Potential",IF(AND('Форма сообщения'!U3&gt;5,'Форма сообщения'!J1="Ru"),"Потенциальный",IF(AND('Форма сообщения'!U3&gt;5,'Форма сообщения'!J1="Eng"),"Potential",IF(AND('Форма сообщения'!J1="Ru",U3&lt;6),"Не потенциальный",IF(AND('Форма сообщения'!J1="Eng",U3&lt;6),"Non potential",""))))))</f>
        <v>Потенциальный</v>
      </c>
      <c r="G14" s="73"/>
      <c r="H14" s="73"/>
      <c r="I14" s="56"/>
      <c r="J14" s="56"/>
      <c r="K14" s="53"/>
    </row>
    <row r="15" spans="1:21" ht="7.5" customHeight="1" x14ac:dyDescent="0.25">
      <c r="A15" s="30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21" x14ac:dyDescent="0.25">
      <c r="A16" s="30"/>
      <c r="B16" s="34" t="str">
        <f>IF(J1='Списки всплывающие'!C13,"ФОТО МЕСТА ПРОИСШЕСТВИЯ","PHOTO OF AREA OF THE INCIDENT")</f>
        <v>ФОТО МЕСТА ПРОИСШЕСТВИЯ</v>
      </c>
      <c r="C16" s="36"/>
      <c r="D16" s="36"/>
      <c r="E16" s="36"/>
      <c r="F16" s="36"/>
      <c r="G16" s="36"/>
      <c r="H16" s="36"/>
      <c r="I16" s="36"/>
      <c r="J16" s="36"/>
      <c r="K16" s="36"/>
    </row>
    <row r="17" spans="1:11" ht="30" customHeight="1" x14ac:dyDescent="0.25">
      <c r="A17" s="30"/>
      <c r="B17" s="112" t="s">
        <v>213</v>
      </c>
      <c r="C17" s="113"/>
      <c r="D17" s="113"/>
      <c r="E17" s="113"/>
      <c r="F17" s="113"/>
      <c r="G17" s="113"/>
      <c r="H17" s="113"/>
      <c r="I17" s="113"/>
      <c r="J17" s="113"/>
      <c r="K17" s="114"/>
    </row>
    <row r="18" spans="1:11" ht="4.5" customHeight="1" x14ac:dyDescent="0.25">
      <c r="A18" s="30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x14ac:dyDescent="0.25">
      <c r="A19" s="30"/>
      <c r="B19" s="34" t="str">
        <f>IF($J$1='Списки всплывающие'!$C$13,"ОБСТОЯТЕЛЬСТВА ПРОИСШЕСТВИЯ","DISCRIPTION")</f>
        <v>ОБСТОЯТЕЛЬСТВА ПРОИСШЕСТВИЯ</v>
      </c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x14ac:dyDescent="0.25">
      <c r="A20" s="30"/>
      <c r="B20" s="111" t="s">
        <v>215</v>
      </c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1" x14ac:dyDescent="0.25">
      <c r="A21" s="30"/>
      <c r="B21" s="34" t="str">
        <f>IF($J$1='Списки всплывающие'!$C$13,"ИЗВЕСТНЫЕ ФАКТЫ","KNOWN FACT")</f>
        <v>ИЗВЕСТНЫЕ ФАКТЫ</v>
      </c>
      <c r="C21" s="38"/>
      <c r="D21" s="38"/>
      <c r="E21" s="38"/>
      <c r="F21" s="38"/>
      <c r="G21" s="38"/>
      <c r="H21" s="38"/>
      <c r="I21" s="38"/>
      <c r="J21" s="38"/>
      <c r="K21" s="38"/>
    </row>
    <row r="22" spans="1:11" ht="30" customHeight="1" x14ac:dyDescent="0.25">
      <c r="A22" s="30"/>
      <c r="B22" s="74"/>
      <c r="C22" s="74"/>
      <c r="D22" s="74"/>
      <c r="E22" s="74"/>
      <c r="F22" s="74"/>
      <c r="G22" s="74"/>
      <c r="H22" s="74"/>
      <c r="I22" s="74"/>
      <c r="J22" s="74"/>
      <c r="K22" s="74"/>
    </row>
    <row r="23" spans="1:11" ht="8.25" customHeight="1" x14ac:dyDescent="0.25">
      <c r="A23" s="30"/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 ht="16.5" thickBot="1" x14ac:dyDescent="0.3">
      <c r="A24" s="30"/>
      <c r="B24" s="38" t="s">
        <v>212</v>
      </c>
      <c r="C24" s="38"/>
      <c r="D24" s="38"/>
      <c r="E24" s="38"/>
      <c r="F24" s="38"/>
      <c r="G24" s="38"/>
      <c r="H24" s="38"/>
      <c r="I24" s="38"/>
      <c r="J24" s="38"/>
      <c r="K24" s="38"/>
    </row>
    <row r="25" spans="1:11" ht="30" customHeight="1" thickBot="1" x14ac:dyDescent="0.3">
      <c r="A25" s="30"/>
      <c r="B25" s="67"/>
      <c r="C25" s="68"/>
      <c r="D25" s="68"/>
      <c r="E25" s="68"/>
      <c r="F25" s="68"/>
      <c r="G25" s="68"/>
      <c r="H25" s="68"/>
      <c r="I25" s="68"/>
      <c r="J25" s="68"/>
      <c r="K25" s="69"/>
    </row>
    <row r="26" spans="1:11" ht="6" customHeight="1" x14ac:dyDescent="0.25">
      <c r="A26" s="30"/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11" ht="16.5" thickBot="1" x14ac:dyDescent="0.3">
      <c r="A27" s="30"/>
      <c r="B27" s="34" t="str">
        <f>IF($J$1='Списки всплывающие'!$C$13,"СОПУТСТВУЮЩИЕ ФАКТОРЫ","RELATED FACTORS")</f>
        <v>СОПУТСТВУЮЩИЕ ФАКТОРЫ</v>
      </c>
      <c r="C27" s="38"/>
      <c r="D27" s="38"/>
      <c r="E27" s="38"/>
      <c r="F27" s="38"/>
      <c r="G27" s="38"/>
      <c r="H27" s="38"/>
      <c r="I27" s="38"/>
      <c r="J27" s="38"/>
      <c r="K27" s="38"/>
    </row>
    <row r="28" spans="1:11" ht="30" customHeight="1" thickBot="1" x14ac:dyDescent="0.3">
      <c r="A28" s="30"/>
      <c r="B28" s="67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6" customHeight="1" x14ac:dyDescent="0.25">
      <c r="A29" s="30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x14ac:dyDescent="0.25">
      <c r="A30" s="30"/>
      <c r="B30" s="34" t="str">
        <f>IF($J$1='Списки всплывающие'!$C$13,"ПРИНЯТЫЕ НЕЗАМЕДЛИТЕЛЬНЫЕ МЕРЫ","IMMEDIATE MEASURES TAKEN")</f>
        <v>ПРИНЯТЫЕ НЕЗАМЕДЛИТЕЛЬНЫЕ МЕРЫ</v>
      </c>
      <c r="C30" s="38"/>
      <c r="D30" s="38"/>
      <c r="E30" s="38"/>
      <c r="F30" s="38"/>
      <c r="G30" s="38"/>
      <c r="H30" s="38"/>
      <c r="I30" s="38"/>
      <c r="J30" s="38"/>
      <c r="K30" s="38"/>
    </row>
    <row r="31" spans="1:11" ht="30" customHeight="1" x14ac:dyDescent="0.25">
      <c r="A31" s="30"/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1" ht="5.25" customHeight="1" x14ac:dyDescent="0.25">
      <c r="A32" s="30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6.5" thickBot="1" x14ac:dyDescent="0.3">
      <c r="A33" s="30"/>
      <c r="B33" s="34" t="str">
        <f>IF($J$1='Списки всплывающие'!$C$13,"КОРРЕКТИРУЮЩИЕ МЕРОПРИЯТИЯ","CORRECTIVE ACTIONS")</f>
        <v>КОРРЕКТИРУЮЩИЕ МЕРОПРИЯТИЯ</v>
      </c>
      <c r="C33" s="38"/>
      <c r="D33" s="38"/>
      <c r="E33" s="38"/>
      <c r="F33" s="38"/>
      <c r="G33" s="38"/>
      <c r="H33" s="38"/>
      <c r="I33" s="38"/>
      <c r="J33" s="38"/>
      <c r="K33" s="38"/>
    </row>
    <row r="34" spans="1:11" ht="30" customHeight="1" thickBot="1" x14ac:dyDescent="0.3">
      <c r="A34" s="30"/>
      <c r="B34" s="67"/>
      <c r="C34" s="68"/>
      <c r="D34" s="68"/>
      <c r="E34" s="68"/>
      <c r="F34" s="68"/>
      <c r="G34" s="68"/>
      <c r="H34" s="68"/>
      <c r="I34" s="68"/>
      <c r="J34" s="68"/>
      <c r="K34" s="69"/>
    </row>
    <row r="35" spans="1:11" ht="5.25" customHeight="1" x14ac:dyDescent="0.25">
      <c r="A35" s="30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 ht="16.5" thickBot="1" x14ac:dyDescent="0.3">
      <c r="A36" s="30"/>
      <c r="B36" s="34" t="str">
        <f>IF($J$1='Списки всплывающие'!$C$13,"ИЗВЛЕЧЕННЫЕ УРОКИ","EXTRACTED KNOWLEDGE")</f>
        <v>ИЗВЛЕЧЕННЫЕ УРОКИ</v>
      </c>
      <c r="C36" s="38"/>
      <c r="D36" s="38"/>
      <c r="E36" s="38"/>
      <c r="F36" s="38"/>
      <c r="G36" s="38"/>
      <c r="H36" s="38"/>
      <c r="I36" s="38"/>
      <c r="J36" s="38"/>
      <c r="K36" s="38"/>
    </row>
    <row r="37" spans="1:11" ht="30" customHeight="1" thickBot="1" x14ac:dyDescent="0.3">
      <c r="A37" s="30"/>
      <c r="B37" s="67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.75" customHeight="1" x14ac:dyDescent="0.25">
      <c r="A38" s="30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ht="17.25" customHeight="1" x14ac:dyDescent="0.25">
      <c r="A39" s="30"/>
      <c r="B39" s="29" t="str">
        <f>IF($J$1='Списки всплывающие'!$C$13,"Сообщение подготовил:","Executor:")</f>
        <v>Сообщение подготовил:</v>
      </c>
      <c r="C39" s="13"/>
      <c r="D39" s="13"/>
      <c r="E39" s="13"/>
      <c r="F39" s="13"/>
      <c r="G39" s="13"/>
      <c r="H39" s="13"/>
      <c r="I39" s="13"/>
      <c r="J39" s="13"/>
      <c r="K39" s="13"/>
    </row>
    <row r="40" spans="1:11" ht="33.75" customHeight="1" x14ac:dyDescent="0.25">
      <c r="A40" s="30"/>
      <c r="B40" s="97"/>
      <c r="C40" s="98"/>
      <c r="D40" s="98"/>
      <c r="E40" s="98"/>
      <c r="F40" s="98"/>
      <c r="G40" s="98"/>
      <c r="H40" s="13"/>
      <c r="I40" s="13"/>
      <c r="J40" s="13"/>
      <c r="K40" s="13"/>
    </row>
    <row r="41" spans="1:11" ht="12.75" customHeight="1" x14ac:dyDescent="0.25">
      <c r="A41" s="30"/>
      <c r="B41" s="99" t="str">
        <f>IF($J$1='Списки всплывающие'!$C$13,"Ф.И.О, должность","Name, position")</f>
        <v>Ф.И.О, должность</v>
      </c>
      <c r="C41" s="99"/>
      <c r="D41" s="99"/>
      <c r="E41" s="99"/>
      <c r="F41" s="99"/>
      <c r="G41" s="99"/>
      <c r="H41" s="13"/>
      <c r="I41" s="13"/>
      <c r="J41" s="13"/>
      <c r="K41" s="13"/>
    </row>
    <row r="42" spans="1:11" x14ac:dyDescent="0.25">
      <c r="A42" s="30"/>
      <c r="B42" s="98"/>
      <c r="C42" s="98"/>
      <c r="D42" s="98"/>
      <c r="E42" s="98"/>
      <c r="F42" s="98"/>
      <c r="G42" s="98"/>
      <c r="H42" s="13"/>
      <c r="I42" s="13"/>
      <c r="J42" s="13"/>
      <c r="K42" s="13"/>
    </row>
    <row r="43" spans="1:11" ht="11.25" customHeight="1" x14ac:dyDescent="0.25">
      <c r="A43" s="30"/>
      <c r="B43" s="100" t="str">
        <f>IF($J$1='Списки всплывающие'!$C$13,"Номер телефона","Phone number")</f>
        <v>Номер телефона</v>
      </c>
      <c r="C43" s="100"/>
      <c r="D43" s="100"/>
      <c r="E43" s="100"/>
      <c r="F43" s="100"/>
      <c r="G43" s="100"/>
      <c r="H43" s="13"/>
      <c r="I43" s="13"/>
      <c r="J43" s="13"/>
      <c r="K43" s="13"/>
    </row>
    <row r="44" spans="1:11" x14ac:dyDescent="0.25">
      <c r="A44" s="30"/>
      <c r="B44" s="101"/>
      <c r="C44" s="98"/>
      <c r="D44" s="98"/>
      <c r="E44" s="98"/>
      <c r="F44" s="98"/>
      <c r="G44" s="98"/>
      <c r="H44" s="13"/>
      <c r="I44" s="13"/>
      <c r="J44" s="13"/>
      <c r="K44" s="13"/>
    </row>
    <row r="45" spans="1:11" ht="9.75" customHeight="1" x14ac:dyDescent="0.25">
      <c r="A45" s="30"/>
      <c r="B45" s="100" t="str">
        <f>IF($J$1='Списки всплывающие'!$C$13,"Адрес электронной почты","Email")</f>
        <v>Адрес электронной почты</v>
      </c>
      <c r="C45" s="100"/>
      <c r="D45" s="100"/>
      <c r="E45" s="100"/>
      <c r="F45" s="100"/>
      <c r="G45" s="100"/>
      <c r="H45" s="13"/>
      <c r="I45" s="13"/>
      <c r="J45" s="13"/>
      <c r="K45" s="13"/>
    </row>
    <row r="46" spans="1:11" x14ac:dyDescent="0.25">
      <c r="A46" s="30"/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1" x14ac:dyDescent="0.25">
      <c r="A47" s="30"/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1" x14ac:dyDescent="0.25">
      <c r="A48" s="30"/>
      <c r="B48" s="61" t="str">
        <f>IF($J$1='Списки всплывающие'!$C$13,"Дата:","Date:")</f>
        <v>Дата:</v>
      </c>
      <c r="C48" s="95">
        <f ca="1">TODAY()</f>
        <v>44377</v>
      </c>
      <c r="D48" s="96"/>
      <c r="E48" s="13"/>
      <c r="F48" s="13"/>
      <c r="G48" s="13"/>
      <c r="H48" s="13"/>
      <c r="I48" s="13"/>
      <c r="J48" s="13"/>
      <c r="K48" s="13"/>
    </row>
    <row r="49" spans="1:11" x14ac:dyDescent="0.25">
      <c r="A49" s="30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 x14ac:dyDescent="0.25">
      <c r="A50" s="30"/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 x14ac:dyDescent="0.25">
      <c r="A51" s="30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 x14ac:dyDescent="0.25">
      <c r="A52" s="30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2:11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2:11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2:11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2:11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2:11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2:11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2:11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2:11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</row>
  </sheetData>
  <sheetProtection formatRows="0"/>
  <mergeCells count="33">
    <mergeCell ref="D2:K2"/>
    <mergeCell ref="C48:D48"/>
    <mergeCell ref="B31:K31"/>
    <mergeCell ref="B40:G40"/>
    <mergeCell ref="B41:G41"/>
    <mergeCell ref="B42:G42"/>
    <mergeCell ref="B43:G43"/>
    <mergeCell ref="B44:G44"/>
    <mergeCell ref="B45:G45"/>
    <mergeCell ref="B34:K34"/>
    <mergeCell ref="B37:K37"/>
    <mergeCell ref="B3:H3"/>
    <mergeCell ref="B11:C11"/>
    <mergeCell ref="C12:D12"/>
    <mergeCell ref="I7:J7"/>
    <mergeCell ref="C7:E7"/>
    <mergeCell ref="B6:C6"/>
    <mergeCell ref="C8:E8"/>
    <mergeCell ref="I6:J6"/>
    <mergeCell ref="J8:K8"/>
    <mergeCell ref="G11:H11"/>
    <mergeCell ref="G12:H12"/>
    <mergeCell ref="E12:F12"/>
    <mergeCell ref="D6:E6"/>
    <mergeCell ref="D11:F11"/>
    <mergeCell ref="B28:K28"/>
    <mergeCell ref="B20:K20"/>
    <mergeCell ref="B25:K25"/>
    <mergeCell ref="C13:E13"/>
    <mergeCell ref="F13:J13"/>
    <mergeCell ref="F14:H14"/>
    <mergeCell ref="B22:K22"/>
    <mergeCell ref="B17:K17"/>
  </mergeCells>
  <conditionalFormatting sqref="F14:H14">
    <cfRule type="expression" dxfId="0" priority="1">
      <formula>OR($F$14="Потенциальный",$F$14="Potential")</formula>
    </cfRule>
  </conditionalFormatting>
  <dataValidations count="9">
    <dataValidation type="list" allowBlank="1" showInputMessage="1" showErrorMessage="1" sqref="D6:E6">
      <formula1>INDIRECT($B$6)</formula1>
    </dataValidation>
    <dataValidation type="date" allowBlank="1" showInputMessage="1" showErrorMessage="1" errorTitle="Неверный формат даты" error="Введите дату в формате ДД.ММ.ГГГГ" sqref="I6:J6">
      <formula1>1</formula1>
      <formula2>219148</formula2>
    </dataValidation>
    <dataValidation type="time" allowBlank="1" showInputMessage="1" showErrorMessage="1" errorTitle="Неверный формат времени" error="Введите время в формате ЧЧ:ММ" sqref="I7:J7">
      <formula1>0</formula1>
      <formula2>0.978472222222222</formula2>
    </dataValidation>
    <dataValidation type="list" allowBlank="1" showInputMessage="1" showErrorMessage="1" sqref="D11">
      <formula1>INDIRECT($B$11)</formula1>
    </dataValidation>
    <dataValidation type="list" allowBlank="1" showInputMessage="1" showErrorMessage="1" sqref="E12">
      <formula1>INDIRECT($B$12)</formula1>
    </dataValidation>
    <dataValidation type="list" allowBlank="1" showInputMessage="1" showErrorMessage="1" sqref="F13:J13">
      <formula1>INDIRECT($B$13)</formula1>
    </dataValidation>
    <dataValidation type="list" allowBlank="1" showInputMessage="1" showErrorMessage="1" error="Выберите тип сообщения из списка" sqref="J8:K8">
      <formula1>INDIRECT($H$8)</formula1>
    </dataValidation>
    <dataValidation type="list" allowBlank="1" showInputMessage="1" showErrorMessage="1" sqref="J11">
      <formula1>INDIRECT($G$11)</formula1>
    </dataValidation>
    <dataValidation type="list" allowBlank="1" showInputMessage="1" showErrorMessage="1" sqref="J12">
      <formula1>INDIRECT($G$12)</formula1>
    </dataValidation>
  </dataValidations>
  <pageMargins left="3.937007874015748E-2" right="3.937007874015748E-2" top="3.937007874015748E-2" bottom="0.74803149606299213" header="0" footer="0"/>
  <pageSetup paperSize="9" scale="99" orientation="portrait" horizontalDpi="300" r:id="rId1"/>
  <headerFooter>
    <oddFooter xml:space="preserve">&amp;C&amp;K03+036Данный документ предназначен для использования только на предприятиях группы АЛРОСА. Передача третьим лицам и использование за пределами группы запрещено!
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'Списки всплывающие'!$C$13:$C$14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workbookViewId="0">
      <selection activeCell="E12" sqref="E12"/>
    </sheetView>
  </sheetViews>
  <sheetFormatPr defaultRowHeight="15" x14ac:dyDescent="0.25"/>
  <cols>
    <col min="2" max="2" width="12.85546875" customWidth="1"/>
    <col min="3" max="4" width="4.42578125" customWidth="1"/>
    <col min="9" max="9" width="5" customWidth="1"/>
    <col min="10" max="10" width="4.7109375" customWidth="1"/>
  </cols>
  <sheetData>
    <row r="1" spans="2:10" x14ac:dyDescent="0.25">
      <c r="E1" s="106" t="s">
        <v>175</v>
      </c>
      <c r="F1" s="106"/>
      <c r="G1" s="106"/>
    </row>
    <row r="2" spans="2:10" x14ac:dyDescent="0.25">
      <c r="E2" s="17" t="s">
        <v>174</v>
      </c>
      <c r="F2" s="17" t="s">
        <v>173</v>
      </c>
      <c r="G2" s="17" t="s">
        <v>172</v>
      </c>
    </row>
    <row r="3" spans="2:10" x14ac:dyDescent="0.25">
      <c r="E3" s="17">
        <v>1</v>
      </c>
      <c r="F3" s="17">
        <v>2</v>
      </c>
      <c r="G3" s="17">
        <v>3</v>
      </c>
    </row>
    <row r="4" spans="2:10" ht="29.25" customHeight="1" x14ac:dyDescent="0.25">
      <c r="B4" s="105" t="s">
        <v>171</v>
      </c>
      <c r="C4" s="17" t="s">
        <v>172</v>
      </c>
      <c r="D4" s="17">
        <v>3</v>
      </c>
      <c r="E4" s="16">
        <f>E3*$D$4</f>
        <v>3</v>
      </c>
      <c r="F4" s="15">
        <f t="shared" ref="F4:G4" si="0">F3*$D$4</f>
        <v>6</v>
      </c>
      <c r="G4" s="15">
        <f t="shared" si="0"/>
        <v>9</v>
      </c>
    </row>
    <row r="5" spans="2:10" ht="29.25" customHeight="1" x14ac:dyDescent="0.25">
      <c r="B5" s="105"/>
      <c r="C5" s="17" t="s">
        <v>173</v>
      </c>
      <c r="D5" s="17">
        <v>2</v>
      </c>
      <c r="E5" s="27">
        <f>E3*$D$5</f>
        <v>2</v>
      </c>
      <c r="F5" s="16">
        <f t="shared" ref="F5:G5" si="1">F3*$D$5</f>
        <v>4</v>
      </c>
      <c r="G5" s="15">
        <f t="shared" si="1"/>
        <v>6</v>
      </c>
    </row>
    <row r="6" spans="2:10" ht="29.25" customHeight="1" x14ac:dyDescent="0.25">
      <c r="B6" s="105"/>
      <c r="C6" s="17" t="s">
        <v>174</v>
      </c>
      <c r="D6" s="17">
        <v>1</v>
      </c>
      <c r="E6" s="27">
        <f>D6*E3</f>
        <v>1</v>
      </c>
      <c r="F6" s="27">
        <f>D6*F3</f>
        <v>2</v>
      </c>
      <c r="G6" s="16">
        <f>D6*G3</f>
        <v>3</v>
      </c>
    </row>
    <row r="8" spans="2:10" ht="37.5" customHeight="1" x14ac:dyDescent="0.25">
      <c r="B8" s="107" t="s">
        <v>182</v>
      </c>
      <c r="C8" s="108"/>
      <c r="D8" s="108"/>
      <c r="E8" s="108"/>
      <c r="F8" s="108"/>
      <c r="G8" s="108"/>
      <c r="H8" s="108"/>
      <c r="I8" s="108"/>
      <c r="J8" s="108"/>
    </row>
    <row r="9" spans="2:10" x14ac:dyDescent="0.25">
      <c r="B9" t="s">
        <v>176</v>
      </c>
      <c r="C9" s="18" t="s">
        <v>179</v>
      </c>
      <c r="D9" t="s">
        <v>208</v>
      </c>
    </row>
    <row r="10" spans="2:10" x14ac:dyDescent="0.25">
      <c r="B10" t="s">
        <v>177</v>
      </c>
      <c r="C10" s="18" t="s">
        <v>179</v>
      </c>
      <c r="D10" t="s">
        <v>180</v>
      </c>
    </row>
    <row r="11" spans="2:10" x14ac:dyDescent="0.25">
      <c r="B11" t="s">
        <v>178</v>
      </c>
      <c r="C11" s="18" t="s">
        <v>179</v>
      </c>
      <c r="D11" t="s">
        <v>181</v>
      </c>
    </row>
    <row r="13" spans="2:10" x14ac:dyDescent="0.25">
      <c r="B13" s="28" t="s">
        <v>209</v>
      </c>
    </row>
    <row r="14" spans="2:10" ht="61.5" customHeight="1" x14ac:dyDescent="0.25">
      <c r="B14" s="26" t="s">
        <v>176</v>
      </c>
      <c r="C14" s="19" t="s">
        <v>179</v>
      </c>
      <c r="D14" s="109" t="s">
        <v>185</v>
      </c>
      <c r="E14" s="109"/>
      <c r="F14" s="109"/>
      <c r="G14" s="109"/>
      <c r="H14" s="109"/>
      <c r="I14" s="109"/>
      <c r="J14" s="109"/>
    </row>
    <row r="15" spans="2:10" ht="63.75" customHeight="1" x14ac:dyDescent="0.25">
      <c r="B15" s="14" t="s">
        <v>177</v>
      </c>
      <c r="C15" s="25" t="s">
        <v>179</v>
      </c>
      <c r="D15" s="109" t="s">
        <v>184</v>
      </c>
      <c r="E15" s="109"/>
      <c r="F15" s="109"/>
      <c r="G15" s="109"/>
      <c r="H15" s="109"/>
      <c r="I15" s="109"/>
      <c r="J15" s="109"/>
    </row>
    <row r="16" spans="2:10" ht="48" customHeight="1" x14ac:dyDescent="0.25">
      <c r="B16" s="14" t="s">
        <v>178</v>
      </c>
      <c r="C16" s="25" t="s">
        <v>179</v>
      </c>
      <c r="D16" s="109" t="s">
        <v>183</v>
      </c>
      <c r="E16" s="109"/>
      <c r="F16" s="109"/>
      <c r="G16" s="109"/>
      <c r="H16" s="109"/>
      <c r="I16" s="109"/>
      <c r="J16" s="109"/>
    </row>
    <row r="18" spans="2:10" ht="50.25" customHeight="1" x14ac:dyDescent="0.25">
      <c r="B18" s="102" t="s">
        <v>190</v>
      </c>
      <c r="C18" s="102"/>
      <c r="D18" s="102"/>
      <c r="E18" s="102"/>
      <c r="F18" s="102"/>
      <c r="G18" s="102"/>
      <c r="H18" s="102"/>
      <c r="I18" s="102"/>
      <c r="J18" s="102"/>
    </row>
    <row r="19" spans="2:10" x14ac:dyDescent="0.25">
      <c r="B19" t="s">
        <v>186</v>
      </c>
      <c r="C19" s="25" t="s">
        <v>179</v>
      </c>
      <c r="D19" s="25">
        <v>1.2</v>
      </c>
      <c r="E19" s="25" t="s">
        <v>187</v>
      </c>
      <c r="F19" s="103" t="s">
        <v>188</v>
      </c>
      <c r="G19" s="103"/>
    </row>
    <row r="20" spans="2:10" x14ac:dyDescent="0.25">
      <c r="B20" t="s">
        <v>189</v>
      </c>
      <c r="C20" s="25" t="s">
        <v>179</v>
      </c>
      <c r="D20">
        <v>3.4</v>
      </c>
      <c r="E20" t="s">
        <v>187</v>
      </c>
      <c r="F20" s="104" t="s">
        <v>207</v>
      </c>
      <c r="G20" s="104"/>
    </row>
    <row r="21" spans="2:10" x14ac:dyDescent="0.25">
      <c r="B21" t="s">
        <v>191</v>
      </c>
      <c r="C21" s="25" t="s">
        <v>179</v>
      </c>
      <c r="D21">
        <v>6.9</v>
      </c>
      <c r="E21" t="s">
        <v>192</v>
      </c>
      <c r="F21" s="104" t="s">
        <v>193</v>
      </c>
      <c r="G21" s="104"/>
    </row>
  </sheetData>
  <mergeCells count="10">
    <mergeCell ref="E1:G1"/>
    <mergeCell ref="B8:J8"/>
    <mergeCell ref="D14:J14"/>
    <mergeCell ref="D15:J15"/>
    <mergeCell ref="D16:J16"/>
    <mergeCell ref="B18:J18"/>
    <mergeCell ref="F19:G19"/>
    <mergeCell ref="F20:G20"/>
    <mergeCell ref="F21:G21"/>
    <mergeCell ref="B4:B6"/>
  </mergeCells>
  <pageMargins left="0.7" right="0.7" top="0.75" bottom="0.75" header="0.3" footer="0.3"/>
  <pageSetup paperSize="9" orientation="portrait" r:id="rId1"/>
  <ignoredErrors>
    <ignoredError sqref="E5:G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opLeftCell="D1" zoomScale="70" zoomScaleNormal="70" workbookViewId="0">
      <selection activeCell="E2" sqref="E2:AD3"/>
    </sheetView>
  </sheetViews>
  <sheetFormatPr defaultRowHeight="15" x14ac:dyDescent="0.25"/>
  <cols>
    <col min="1" max="1" width="39.5703125" customWidth="1"/>
    <col min="2" max="2" width="45.85546875" customWidth="1"/>
    <col min="3" max="3" width="31.85546875" customWidth="1"/>
    <col min="4" max="4" width="28.28515625" customWidth="1"/>
    <col min="5" max="5" width="25.7109375" customWidth="1"/>
    <col min="6" max="13" width="11.28515625" customWidth="1"/>
    <col min="14" max="30" width="12.28515625" customWidth="1"/>
  </cols>
  <sheetData>
    <row r="1" spans="1:30" x14ac:dyDescent="0.25">
      <c r="A1" t="s">
        <v>0</v>
      </c>
      <c r="B1" t="s">
        <v>51</v>
      </c>
      <c r="C1" t="s">
        <v>52</v>
      </c>
      <c r="D1" t="s">
        <v>60</v>
      </c>
      <c r="E1" t="s">
        <v>94</v>
      </c>
      <c r="F1" t="s">
        <v>95</v>
      </c>
      <c r="G1" t="s">
        <v>96</v>
      </c>
      <c r="H1" t="s">
        <v>97</v>
      </c>
      <c r="I1" t="s">
        <v>98</v>
      </c>
      <c r="J1" t="s">
        <v>99</v>
      </c>
      <c r="K1" t="s">
        <v>100</v>
      </c>
      <c r="L1" t="s">
        <v>101</v>
      </c>
      <c r="M1" t="s">
        <v>102</v>
      </c>
      <c r="N1" t="s">
        <v>103</v>
      </c>
      <c r="O1" t="s">
        <v>104</v>
      </c>
      <c r="P1" t="s">
        <v>105</v>
      </c>
      <c r="Q1" t="s">
        <v>106</v>
      </c>
      <c r="R1" t="s">
        <v>107</v>
      </c>
      <c r="S1" t="s">
        <v>108</v>
      </c>
      <c r="T1" t="s">
        <v>109</v>
      </c>
      <c r="U1" t="s">
        <v>110</v>
      </c>
      <c r="V1" t="s">
        <v>111</v>
      </c>
      <c r="W1" t="s">
        <v>112</v>
      </c>
      <c r="X1" t="s">
        <v>113</v>
      </c>
      <c r="Y1" t="s">
        <v>114</v>
      </c>
      <c r="Z1" t="s">
        <v>115</v>
      </c>
      <c r="AA1" t="s">
        <v>116</v>
      </c>
      <c r="AB1" t="s">
        <v>117</v>
      </c>
      <c r="AC1" t="s">
        <v>118</v>
      </c>
      <c r="AD1" t="s">
        <v>119</v>
      </c>
    </row>
    <row r="2" spans="1:30" ht="30" x14ac:dyDescent="0.25">
      <c r="A2" t="s">
        <v>1</v>
      </c>
      <c r="B2" s="1" t="s">
        <v>27</v>
      </c>
      <c r="C2" t="s">
        <v>53</v>
      </c>
      <c r="D2" t="s">
        <v>61</v>
      </c>
      <c r="E2" t="s">
        <v>92</v>
      </c>
      <c r="F2" t="s">
        <v>1</v>
      </c>
      <c r="G2" t="s">
        <v>2</v>
      </c>
      <c r="H2" t="s">
        <v>3</v>
      </c>
      <c r="I2" t="s">
        <v>4</v>
      </c>
      <c r="J2" t="s">
        <v>5</v>
      </c>
      <c r="K2" t="s">
        <v>6</v>
      </c>
      <c r="L2" t="s">
        <v>7</v>
      </c>
      <c r="M2" t="s">
        <v>8</v>
      </c>
      <c r="N2" t="s">
        <v>9</v>
      </c>
      <c r="O2" t="s">
        <v>10</v>
      </c>
      <c r="P2" t="s">
        <v>11</v>
      </c>
      <c r="Q2" t="s">
        <v>12</v>
      </c>
      <c r="R2" t="s">
        <v>13</v>
      </c>
      <c r="S2" t="s">
        <v>15</v>
      </c>
      <c r="T2" t="s">
        <v>16</v>
      </c>
      <c r="U2" t="s">
        <v>17</v>
      </c>
      <c r="V2" t="s">
        <v>18</v>
      </c>
      <c r="W2" t="s">
        <v>19</v>
      </c>
      <c r="X2" t="s">
        <v>20</v>
      </c>
      <c r="Y2" t="s">
        <v>21</v>
      </c>
      <c r="Z2" t="s">
        <v>22</v>
      </c>
      <c r="AA2" t="s">
        <v>23</v>
      </c>
      <c r="AB2" t="s">
        <v>24</v>
      </c>
      <c r="AC2" t="s">
        <v>25</v>
      </c>
      <c r="AD2" t="s">
        <v>26</v>
      </c>
    </row>
    <row r="3" spans="1:30" x14ac:dyDescent="0.25">
      <c r="A3" t="s">
        <v>2</v>
      </c>
      <c r="B3" s="1" t="s">
        <v>28</v>
      </c>
      <c r="C3" t="s">
        <v>54</v>
      </c>
      <c r="D3" t="s">
        <v>62</v>
      </c>
      <c r="E3" t="s">
        <v>147</v>
      </c>
      <c r="F3" t="s">
        <v>68</v>
      </c>
      <c r="G3" t="s">
        <v>89</v>
      </c>
      <c r="H3" t="s">
        <v>69</v>
      </c>
      <c r="I3" t="s">
        <v>70</v>
      </c>
      <c r="J3" t="s">
        <v>71</v>
      </c>
      <c r="K3" t="s">
        <v>72</v>
      </c>
      <c r="L3" t="s">
        <v>73</v>
      </c>
      <c r="M3" t="s">
        <v>74</v>
      </c>
      <c r="N3" t="s">
        <v>75</v>
      </c>
      <c r="O3" t="s">
        <v>76</v>
      </c>
      <c r="P3" t="s">
        <v>77</v>
      </c>
      <c r="Q3" t="s">
        <v>78</v>
      </c>
      <c r="R3" t="s">
        <v>79</v>
      </c>
      <c r="S3" t="s">
        <v>80</v>
      </c>
      <c r="T3" t="s">
        <v>81</v>
      </c>
      <c r="U3" t="s">
        <v>82</v>
      </c>
      <c r="V3" t="s">
        <v>83</v>
      </c>
      <c r="W3" t="s">
        <v>84</v>
      </c>
      <c r="X3" t="s">
        <v>85</v>
      </c>
      <c r="Y3" t="s">
        <v>86</v>
      </c>
      <c r="Z3" t="s">
        <v>87</v>
      </c>
      <c r="AA3" t="s">
        <v>88</v>
      </c>
      <c r="AB3" t="s">
        <v>90</v>
      </c>
      <c r="AC3" t="s">
        <v>91</v>
      </c>
      <c r="AD3" t="s">
        <v>93</v>
      </c>
    </row>
    <row r="4" spans="1:30" x14ac:dyDescent="0.25">
      <c r="A4" t="s">
        <v>3</v>
      </c>
      <c r="B4" s="1" t="s">
        <v>29</v>
      </c>
      <c r="C4" t="s">
        <v>55</v>
      </c>
      <c r="D4" t="s">
        <v>63</v>
      </c>
    </row>
    <row r="5" spans="1:30" x14ac:dyDescent="0.25">
      <c r="A5" t="s">
        <v>4</v>
      </c>
      <c r="B5" s="1" t="s">
        <v>30</v>
      </c>
      <c r="C5" t="s">
        <v>56</v>
      </c>
      <c r="D5" t="s">
        <v>210</v>
      </c>
    </row>
    <row r="6" spans="1:30" x14ac:dyDescent="0.25">
      <c r="A6" t="s">
        <v>5</v>
      </c>
      <c r="B6" s="1" t="s">
        <v>31</v>
      </c>
      <c r="C6" t="s">
        <v>64</v>
      </c>
    </row>
    <row r="7" spans="1:30" ht="97.5" customHeight="1" x14ac:dyDescent="0.25">
      <c r="A7" t="s">
        <v>6</v>
      </c>
      <c r="B7" s="1" t="s">
        <v>32</v>
      </c>
      <c r="C7" t="s">
        <v>57</v>
      </c>
      <c r="E7" s="9" t="s">
        <v>165</v>
      </c>
      <c r="F7" s="6" t="s">
        <v>27</v>
      </c>
      <c r="G7" s="7" t="s">
        <v>28</v>
      </c>
      <c r="H7" s="6" t="s">
        <v>29</v>
      </c>
      <c r="I7" s="7" t="s">
        <v>30</v>
      </c>
      <c r="J7" s="6" t="s">
        <v>126</v>
      </c>
      <c r="K7" s="7" t="s">
        <v>32</v>
      </c>
      <c r="L7" s="6" t="s">
        <v>33</v>
      </c>
      <c r="M7" s="7" t="s">
        <v>34</v>
      </c>
      <c r="N7" s="6" t="s">
        <v>35</v>
      </c>
      <c r="O7" s="7" t="s">
        <v>36</v>
      </c>
      <c r="P7" s="6" t="s">
        <v>37</v>
      </c>
      <c r="Q7" s="7" t="s">
        <v>38</v>
      </c>
      <c r="R7" s="6" t="s">
        <v>39</v>
      </c>
      <c r="S7" s="7" t="s">
        <v>40</v>
      </c>
      <c r="T7" s="6" t="s">
        <v>41</v>
      </c>
      <c r="U7" s="7" t="s">
        <v>42</v>
      </c>
      <c r="V7" s="6" t="s">
        <v>43</v>
      </c>
      <c r="W7" s="7" t="s">
        <v>44</v>
      </c>
      <c r="X7" s="6" t="s">
        <v>45</v>
      </c>
      <c r="Y7" s="7" t="s">
        <v>46</v>
      </c>
      <c r="Z7" s="6" t="s">
        <v>47</v>
      </c>
      <c r="AA7" s="7" t="s">
        <v>48</v>
      </c>
      <c r="AB7" s="6" t="s">
        <v>49</v>
      </c>
      <c r="AC7" s="8" t="s">
        <v>50</v>
      </c>
    </row>
    <row r="8" spans="1:30" ht="135" x14ac:dyDescent="0.25">
      <c r="A8" t="s">
        <v>7</v>
      </c>
      <c r="B8" s="1" t="s">
        <v>33</v>
      </c>
      <c r="C8" t="s">
        <v>58</v>
      </c>
      <c r="E8" s="9" t="s">
        <v>166</v>
      </c>
      <c r="F8" s="6" t="s">
        <v>120</v>
      </c>
      <c r="G8" s="7" t="s">
        <v>121</v>
      </c>
      <c r="H8" s="6" t="s">
        <v>122</v>
      </c>
      <c r="I8" s="7" t="s">
        <v>125</v>
      </c>
      <c r="J8" s="6" t="s">
        <v>127</v>
      </c>
      <c r="K8" s="7" t="s">
        <v>129</v>
      </c>
      <c r="L8" s="6" t="s">
        <v>128</v>
      </c>
      <c r="M8" s="7" t="s">
        <v>130</v>
      </c>
      <c r="N8" s="6" t="s">
        <v>131</v>
      </c>
      <c r="O8" s="7" t="s">
        <v>132</v>
      </c>
      <c r="P8" s="6" t="s">
        <v>133</v>
      </c>
      <c r="Q8" s="7" t="s">
        <v>134</v>
      </c>
      <c r="R8" s="6" t="s">
        <v>140</v>
      </c>
      <c r="S8" s="7" t="s">
        <v>135</v>
      </c>
      <c r="T8" s="6" t="s">
        <v>136</v>
      </c>
      <c r="U8" s="7" t="s">
        <v>137</v>
      </c>
      <c r="V8" s="6" t="s">
        <v>138</v>
      </c>
      <c r="W8" s="7" t="s">
        <v>139</v>
      </c>
      <c r="X8" s="6" t="s">
        <v>141</v>
      </c>
      <c r="Y8" s="7" t="s">
        <v>142</v>
      </c>
      <c r="Z8" s="6" t="s">
        <v>143</v>
      </c>
      <c r="AA8" s="7" t="s">
        <v>144</v>
      </c>
      <c r="AB8" s="6" t="s">
        <v>145</v>
      </c>
      <c r="AC8" s="8" t="s">
        <v>146</v>
      </c>
    </row>
    <row r="9" spans="1:30" x14ac:dyDescent="0.25">
      <c r="A9" t="s">
        <v>8</v>
      </c>
      <c r="B9" s="1" t="s">
        <v>34</v>
      </c>
      <c r="C9" t="s">
        <v>59</v>
      </c>
    </row>
    <row r="10" spans="1:30" x14ac:dyDescent="0.25">
      <c r="A10" t="s">
        <v>9</v>
      </c>
      <c r="B10" s="1" t="s">
        <v>35</v>
      </c>
    </row>
    <row r="11" spans="1:30" x14ac:dyDescent="0.25">
      <c r="A11" t="s">
        <v>10</v>
      </c>
      <c r="B11" s="1" t="s">
        <v>36</v>
      </c>
    </row>
    <row r="12" spans="1:30" x14ac:dyDescent="0.25">
      <c r="A12" t="s">
        <v>11</v>
      </c>
      <c r="B12" s="1" t="s">
        <v>37</v>
      </c>
      <c r="C12" t="s">
        <v>65</v>
      </c>
    </row>
    <row r="13" spans="1:30" x14ac:dyDescent="0.25">
      <c r="A13" t="s">
        <v>12</v>
      </c>
      <c r="B13" s="1" t="s">
        <v>38</v>
      </c>
      <c r="C13" t="s">
        <v>66</v>
      </c>
    </row>
    <row r="14" spans="1:30" ht="30" x14ac:dyDescent="0.25">
      <c r="A14" t="s">
        <v>13</v>
      </c>
      <c r="B14" s="1" t="s">
        <v>39</v>
      </c>
      <c r="C14" t="s">
        <v>67</v>
      </c>
      <c r="E14" t="s">
        <v>148</v>
      </c>
      <c r="F14" s="10" t="s">
        <v>53</v>
      </c>
      <c r="G14" s="10" t="s">
        <v>54</v>
      </c>
      <c r="H14" s="10" t="s">
        <v>55</v>
      </c>
      <c r="I14" s="11" t="s">
        <v>205</v>
      </c>
      <c r="J14" s="10" t="s">
        <v>56</v>
      </c>
      <c r="K14" s="10" t="s">
        <v>64</v>
      </c>
      <c r="L14" s="10" t="s">
        <v>57</v>
      </c>
      <c r="M14" s="10" t="s">
        <v>58</v>
      </c>
      <c r="N14" s="10" t="s">
        <v>59</v>
      </c>
    </row>
    <row r="15" spans="1:30" x14ac:dyDescent="0.25">
      <c r="A15" t="s">
        <v>14</v>
      </c>
      <c r="B15" s="1" t="s">
        <v>40</v>
      </c>
      <c r="E15" t="s">
        <v>149</v>
      </c>
      <c r="F15" t="s">
        <v>150</v>
      </c>
      <c r="G15" t="s">
        <v>151</v>
      </c>
      <c r="H15" t="s">
        <v>152</v>
      </c>
      <c r="I15" t="s">
        <v>206</v>
      </c>
      <c r="J15" t="s">
        <v>155</v>
      </c>
      <c r="K15" t="s">
        <v>156</v>
      </c>
      <c r="L15" t="s">
        <v>157</v>
      </c>
      <c r="M15" t="s">
        <v>154</v>
      </c>
      <c r="N15" t="s">
        <v>153</v>
      </c>
    </row>
    <row r="16" spans="1:30" x14ac:dyDescent="0.25">
      <c r="A16" t="s">
        <v>15</v>
      </c>
      <c r="B16" s="1" t="s">
        <v>41</v>
      </c>
    </row>
    <row r="17" spans="1:11" x14ac:dyDescent="0.25">
      <c r="A17" t="s">
        <v>16</v>
      </c>
      <c r="B17" s="1" t="s">
        <v>42</v>
      </c>
      <c r="C17" t="s">
        <v>169</v>
      </c>
      <c r="D17" t="s">
        <v>170</v>
      </c>
      <c r="E17" t="s">
        <v>160</v>
      </c>
      <c r="F17" s="3" t="s">
        <v>61</v>
      </c>
      <c r="G17" s="2" t="s">
        <v>62</v>
      </c>
      <c r="H17" s="3" t="s">
        <v>63</v>
      </c>
      <c r="I17" t="s">
        <v>210</v>
      </c>
    </row>
    <row r="18" spans="1:11" x14ac:dyDescent="0.25">
      <c r="A18" t="s">
        <v>17</v>
      </c>
      <c r="B18" s="1" t="s">
        <v>43</v>
      </c>
      <c r="C18" t="s">
        <v>158</v>
      </c>
      <c r="D18" t="s">
        <v>167</v>
      </c>
      <c r="E18" t="s">
        <v>164</v>
      </c>
      <c r="F18" t="s">
        <v>161</v>
      </c>
      <c r="G18" s="11" t="s">
        <v>162</v>
      </c>
      <c r="H18" t="s">
        <v>163</v>
      </c>
      <c r="I18" t="s">
        <v>211</v>
      </c>
    </row>
    <row r="19" spans="1:11" ht="30" x14ac:dyDescent="0.25">
      <c r="A19" t="s">
        <v>18</v>
      </c>
      <c r="B19" s="1" t="s">
        <v>44</v>
      </c>
      <c r="C19" t="s">
        <v>159</v>
      </c>
      <c r="D19" t="s">
        <v>168</v>
      </c>
    </row>
    <row r="20" spans="1:11" x14ac:dyDescent="0.25">
      <c r="A20" t="s">
        <v>19</v>
      </c>
      <c r="B20" s="1" t="s">
        <v>45</v>
      </c>
    </row>
    <row r="21" spans="1:11" x14ac:dyDescent="0.25">
      <c r="A21" t="s">
        <v>20</v>
      </c>
      <c r="B21" s="1" t="s">
        <v>46</v>
      </c>
      <c r="K21" s="11"/>
    </row>
    <row r="22" spans="1:11" ht="30" x14ac:dyDescent="0.25">
      <c r="A22" t="s">
        <v>21</v>
      </c>
      <c r="B22" s="1" t="s">
        <v>47</v>
      </c>
      <c r="E22" s="9" t="s">
        <v>124</v>
      </c>
    </row>
    <row r="23" spans="1:11" ht="30" x14ac:dyDescent="0.25">
      <c r="A23" t="s">
        <v>22</v>
      </c>
      <c r="B23" s="1" t="s">
        <v>48</v>
      </c>
      <c r="E23" s="9" t="s">
        <v>123</v>
      </c>
    </row>
    <row r="24" spans="1:11" x14ac:dyDescent="0.25">
      <c r="A24" t="s">
        <v>23</v>
      </c>
      <c r="B24" s="1" t="s">
        <v>49</v>
      </c>
    </row>
    <row r="25" spans="1:11" x14ac:dyDescent="0.25">
      <c r="A25" t="s">
        <v>24</v>
      </c>
      <c r="B25" s="1" t="s">
        <v>50</v>
      </c>
    </row>
    <row r="26" spans="1:11" x14ac:dyDescent="0.25">
      <c r="A26" t="s">
        <v>25</v>
      </c>
      <c r="C26" t="s">
        <v>194</v>
      </c>
      <c r="D26" t="s">
        <v>195</v>
      </c>
    </row>
    <row r="27" spans="1:11" x14ac:dyDescent="0.25">
      <c r="A27" t="s">
        <v>26</v>
      </c>
      <c r="C27" t="s">
        <v>196</v>
      </c>
      <c r="D27" t="s">
        <v>199</v>
      </c>
    </row>
    <row r="28" spans="1:11" x14ac:dyDescent="0.25">
      <c r="C28" t="s">
        <v>197</v>
      </c>
      <c r="D28" t="s">
        <v>200</v>
      </c>
    </row>
    <row r="29" spans="1:11" x14ac:dyDescent="0.25">
      <c r="C29" t="s">
        <v>198</v>
      </c>
      <c r="D29" t="s">
        <v>201</v>
      </c>
    </row>
    <row r="32" spans="1:11" x14ac:dyDescent="0.25">
      <c r="C32" t="s">
        <v>202</v>
      </c>
      <c r="D32" t="s">
        <v>203</v>
      </c>
    </row>
    <row r="33" spans="3:4" x14ac:dyDescent="0.25">
      <c r="C33" s="20" t="s">
        <v>196</v>
      </c>
      <c r="D33" s="20" t="s">
        <v>199</v>
      </c>
    </row>
    <row r="34" spans="3:4" x14ac:dyDescent="0.25">
      <c r="C34" s="21" t="s">
        <v>197</v>
      </c>
      <c r="D34" s="21" t="s">
        <v>200</v>
      </c>
    </row>
    <row r="35" spans="3:4" x14ac:dyDescent="0.25">
      <c r="C35" s="22" t="s">
        <v>198</v>
      </c>
      <c r="D35" s="22" t="s">
        <v>201</v>
      </c>
    </row>
  </sheetData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18</vt:i4>
      </vt:variant>
    </vt:vector>
  </HeadingPairs>
  <TitlesOfParts>
    <vt:vector size="21" baseType="lpstr">
      <vt:lpstr>Форма сообщения</vt:lpstr>
      <vt:lpstr>Для определения потенциала</vt:lpstr>
      <vt:lpstr>Списки всплывающие</vt:lpstr>
      <vt:lpstr>Dangerous</vt:lpstr>
      <vt:lpstr>Department</vt:lpstr>
      <vt:lpstr>Mild_degree</vt:lpstr>
      <vt:lpstr>Occurrence</vt:lpstr>
      <vt:lpstr>Probability</vt:lpstr>
      <vt:lpstr>Report</vt:lpstr>
      <vt:lpstr>Seriousness</vt:lpstr>
      <vt:lpstr>Severity</vt:lpstr>
      <vt:lpstr>Unit</vt:lpstr>
      <vt:lpstr>Вероятность</vt:lpstr>
      <vt:lpstr>Категория</vt:lpstr>
      <vt:lpstr>'Форма сообщения'!Область_печати</vt:lpstr>
      <vt:lpstr>Подразделение</vt:lpstr>
      <vt:lpstr>Подразделения</vt:lpstr>
      <vt:lpstr>Происшествие</vt:lpstr>
      <vt:lpstr>Серьезность</vt:lpstr>
      <vt:lpstr>Степень</vt:lpstr>
      <vt:lpstr>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2021-06-30T05:31:38Z</dcterms:modified>
</cp:coreProperties>
</file>